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34" activeTab="4"/>
  </bookViews>
  <sheets>
    <sheet name="potrzeby remontowe akademiki" sheetId="1" r:id="rId1"/>
    <sheet name="potrzeby remontowe RZD" sheetId="2" r:id="rId2"/>
    <sheet name="potrzeby do planu 2009" sheetId="3" r:id="rId3"/>
    <sheet name="zestawienie do planu inwest." sheetId="4" r:id="rId4"/>
    <sheet name="zestawienie do planu remontów" sheetId="5" r:id="rId5"/>
  </sheets>
  <definedNames/>
  <calcPr fullCalcOnLoad="1" refMode="R1C1"/>
</workbook>
</file>

<file path=xl/sharedStrings.xml><?xml version="1.0" encoding="utf-8"?>
<sst xmlns="http://schemas.openxmlformats.org/spreadsheetml/2006/main" count="721" uniqueCount="607">
  <si>
    <t xml:space="preserve">mgr inż.Krzysztof Grembowski                                    </t>
  </si>
  <si>
    <t xml:space="preserve">  Zgłoszone potrzeby do planu rzeczowo-finansowego remontów  obiektów Uniwersytetu Przyrodniczego we Wrocławiu na rok 2009</t>
  </si>
  <si>
    <t xml:space="preserve">AKADEMIKI ROBOTY REMONTOWO-BUDOWLANE </t>
  </si>
  <si>
    <t>Wartość             w zł</t>
  </si>
  <si>
    <t>UWAGI</t>
  </si>
  <si>
    <t>1.</t>
  </si>
  <si>
    <t>Arka</t>
  </si>
  <si>
    <t>dokończenie remontu z 2008 r. -(6 PIĘTER) od parteru do 5 p.oraz wykonanie CCTV</t>
  </si>
  <si>
    <t>Razem ARKA</t>
  </si>
  <si>
    <t>2.</t>
  </si>
  <si>
    <t>Centaur</t>
  </si>
  <si>
    <t>Malowanie pomieszczeń ogólnych wraz z drobnymi naprawami - wg potrzeb</t>
  </si>
  <si>
    <t>Razem Centaur</t>
  </si>
  <si>
    <t>3.</t>
  </si>
  <si>
    <t>Labirynt</t>
  </si>
  <si>
    <t>Częściowy remont klatki "D"</t>
  </si>
  <si>
    <t>bieżący remont okien</t>
  </si>
  <si>
    <t>wymiana kamery na obrotową</t>
  </si>
  <si>
    <t>dokończenie remontu pomieszczeń po kotłowni</t>
  </si>
  <si>
    <t>Razem Labirynt</t>
  </si>
  <si>
    <t>4.</t>
  </si>
  <si>
    <t>Talizman</t>
  </si>
  <si>
    <t>Razem Talizman</t>
  </si>
  <si>
    <t>5.</t>
  </si>
  <si>
    <t>Zodiak</t>
  </si>
  <si>
    <t>rozbudowa monitoringu</t>
  </si>
  <si>
    <t>Razem Zodiak</t>
  </si>
  <si>
    <t>6.</t>
  </si>
  <si>
    <t>Budynek Hotelu Asystenta ul. Pautscha 5/7</t>
  </si>
  <si>
    <t xml:space="preserve">zamiana 4 piony dla potrzeb domu studenckiego ( tj. 16 segmentów dużych i 12 segmentów małch w  jednym pionie) </t>
  </si>
  <si>
    <t>przystosowanie części budynku do wymogów p.poż.</t>
  </si>
  <si>
    <t>Razem budynek ul. Pautscha 5/7</t>
  </si>
  <si>
    <t>OGÓŁEM POTRZEBY REMONTOWE:</t>
  </si>
  <si>
    <t>KIEROWNIK DZIAŁU SPRAW STUDENCKICH</t>
  </si>
  <si>
    <t>mgr Kazimiera Anioł</t>
  </si>
  <si>
    <t>ZASTĘPCA KANCLERZA</t>
  </si>
  <si>
    <t>PROREKTOR  DS. STUDENCKICH I NAUCZANIA</t>
  </si>
  <si>
    <t>mgr inż.Krzysztof Grembowski</t>
  </si>
  <si>
    <t xml:space="preserve">                                                                                                                                    prof.dr hab. Józefa Chrzanowska</t>
  </si>
  <si>
    <r>
      <t>Zgłoszone potrzeby do</t>
    </r>
    <r>
      <rPr>
        <b/>
        <sz val="11"/>
        <rFont val="Arial Black"/>
        <family val="2"/>
      </rPr>
      <t xml:space="preserve">   PLANU RZECZOWO-FINANSOWEGO REMONTÓW OBIEKTÓW FINANSOWANYCH ZE ŚRODKÓW RESTRUKTURYZACYJNYCH RZD W ROKU   2009                                   </t>
    </r>
  </si>
  <si>
    <t xml:space="preserve">Lp. </t>
  </si>
  <si>
    <t>J E D N O S T K A</t>
  </si>
  <si>
    <t>ZAPOTRZEBOWANIE - RODZAJ ROBÓT</t>
  </si>
  <si>
    <t>WARTOŚĆ SZACUNKOWA                   [ zł ]</t>
  </si>
  <si>
    <t xml:space="preserve">Uwagi                  </t>
  </si>
  <si>
    <t>I.</t>
  </si>
  <si>
    <t xml:space="preserve">Katedra Kształtowania Agroekosystemów na Swojcu </t>
  </si>
  <si>
    <t xml:space="preserve">Wymiana dachu szklarni na poliwęglanowy  </t>
  </si>
  <si>
    <t>????????????????</t>
  </si>
  <si>
    <t>Udrożnienie kanalizacji (wymiana) oraz naprawa spękanych ścian budynku warsztatów</t>
  </si>
  <si>
    <t>II.</t>
  </si>
  <si>
    <t>Katedra Ogrodnictwa</t>
  </si>
  <si>
    <t>Remont elewacji magazynu nr 2 :</t>
  </si>
  <si>
    <t>Stacja Badawczo-</t>
  </si>
  <si>
    <t xml:space="preserve"> nałożenie zewnętrznych tynków mineralnych</t>
  </si>
  <si>
    <t>Dydaktyczna</t>
  </si>
  <si>
    <t>Remont kotłowni:</t>
  </si>
  <si>
    <t>w Psarach</t>
  </si>
  <si>
    <t xml:space="preserve"> założenie izolacji przeciw wilgoci oraz położenie nowego tynku </t>
  </si>
  <si>
    <t xml:space="preserve"> ścianach kotłowni,  płytki ceramiczne </t>
  </si>
  <si>
    <t xml:space="preserve">Odwodnienie wejścia do szklarni: </t>
  </si>
  <si>
    <t xml:space="preserve"> założenie rynny wzdłuż daszku szklarni ,</t>
  </si>
  <si>
    <t>III.</t>
  </si>
  <si>
    <t>Stacja Badawczo – Dydaktyczna w Samotworze</t>
  </si>
  <si>
    <t>Remont bram wjazdowych do wiaty.</t>
  </si>
  <si>
    <t>Docieplenie styropianem ścian zewnętrznych i wykonanie nowych schodów wejściowych powierzchnia ścian 210 m².</t>
  </si>
  <si>
    <t>Wykonanie projektu budowlanego i przyłączy sanitarnych na rozbudowę domu przy ul. Polnej 16.</t>
  </si>
  <si>
    <t>IV.</t>
  </si>
  <si>
    <t>Katedra Genetyki, Hodowli Roślin i Nasiennictwa na Swojcu</t>
  </si>
  <si>
    <t>Wykonanie schodów wewnątrz budynku stodoły</t>
  </si>
  <si>
    <t>V.</t>
  </si>
  <si>
    <t xml:space="preserve">Katedra Szczegółowej Uprawy Roślin  w Pawłowicach
</t>
  </si>
  <si>
    <t>wymiana posadzki w pomieszczeniu gospodarczym (stodoła).</t>
  </si>
  <si>
    <t>naprawa podłogi w korytarzu pomieszczeń laboratoryjnych.</t>
  </si>
  <si>
    <t>naprawa wrót (stodoła).</t>
  </si>
  <si>
    <t>naprawa wentylacji w pomieszczeniu laboratoryjnym.</t>
  </si>
  <si>
    <t>pomalowanie wejścia do laboratorium.</t>
  </si>
  <si>
    <t>nieszczelne parapety okienne w pomieszczeniach laboratoryjnych</t>
  </si>
  <si>
    <t xml:space="preserve">VI. </t>
  </si>
  <si>
    <t>Katedra Żywienia Roślin w Pałwicach</t>
  </si>
  <si>
    <r>
      <t>naprawa popękanych podłóg i ścian w budynku gospodarczym i pod oszklonym dachem.Powierzchnia szacowana jest na około 5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.</t>
    </r>
  </si>
  <si>
    <t xml:space="preserve">zainstalowanie ogrzewania w budynku gospodarczym przy hali wegetacyjnej </t>
  </si>
  <si>
    <t>urządzenie do rozprowadzania wody destylowanej do wazonów,Obsługa 1000 wazonów w ciągu okresu wegetacyjnego</t>
  </si>
  <si>
    <t>VII.</t>
  </si>
  <si>
    <t>Stacja Badawczo-Dydaktyczna w Radomierzu</t>
  </si>
  <si>
    <t>elewacja warsztatów 65000</t>
  </si>
  <si>
    <t>elewacja hydroforni i wymiana drzwi</t>
  </si>
  <si>
    <t>remont obory nr 2 z likwidacją eternitu</t>
  </si>
  <si>
    <t>VIII.</t>
  </si>
  <si>
    <t>Arboretum-Pałac</t>
  </si>
  <si>
    <t>zlecenie projektu melioracji arboretum w części miejskiej</t>
  </si>
  <si>
    <t>IX.</t>
  </si>
  <si>
    <t>Folwark Pawłowice</t>
  </si>
  <si>
    <t>- wymiana okien w wierzy ciśnień</t>
  </si>
  <si>
    <t>- remont stajni</t>
  </si>
  <si>
    <t>- likwidacja CPN</t>
  </si>
  <si>
    <t xml:space="preserve">X. </t>
  </si>
  <si>
    <t>Stacja Badawczo-Dydaktyczna Nawadniania Roślin w Samotworze</t>
  </si>
  <si>
    <t>- wykonanie opaski odwadniającej</t>
  </si>
  <si>
    <t>wykonanie zaleceń ZGW+ operat (dla jazu)</t>
  </si>
  <si>
    <t>XI.</t>
  </si>
  <si>
    <t>Gospodarstwo w  Łosicach</t>
  </si>
  <si>
    <t>- remont dachu magazynu ( z udziałem Spółki )</t>
  </si>
  <si>
    <t xml:space="preserve">- Remont dachu na cielętniku (projekt  </t>
  </si>
  <si>
    <t>i wykonanie – UP)</t>
  </si>
  <si>
    <t>XII.</t>
  </si>
  <si>
    <t>Gospodarstwo w Piecowicach</t>
  </si>
  <si>
    <t>naprawa rynien i wykonanie opaski, otynkowanie stodoły</t>
  </si>
  <si>
    <t>Gospodarstwo na Swojcu</t>
  </si>
  <si>
    <t xml:space="preserve">- organizacja terenu przed budynkiem </t>
  </si>
  <si>
    <t xml:space="preserve">   dydaktyczno-naukowym</t>
  </si>
  <si>
    <t xml:space="preserve">- zagospodarowanie wód opadowych </t>
  </si>
  <si>
    <t xml:space="preserve">   z bud. Administracyjnego – projekt - Etap I</t>
  </si>
  <si>
    <t>Wykonanie projektu wewnętrznej sieci wodno-kanalizacyjnej</t>
  </si>
  <si>
    <t>ŁĄCZNIE POTRZEBY REMONTOWE:</t>
  </si>
  <si>
    <t>sporządził:Piotr Korchut</t>
  </si>
  <si>
    <t xml:space="preserve">Główny Specjalista ds. Rolniczych </t>
  </si>
  <si>
    <t>Sprawdził</t>
  </si>
  <si>
    <t xml:space="preserve">Zakładów Doświadczalnych </t>
  </si>
  <si>
    <t xml:space="preserve">Przewodniczący </t>
  </si>
  <si>
    <t>Komisji Rektorskiej ds. R Z D</t>
  </si>
  <si>
    <t>Zastępca Kanclerza</t>
  </si>
  <si>
    <t>mgr inż. Zbigniew Rogula</t>
  </si>
  <si>
    <t>prof.dr hab.inż. Tadeusz Szulc</t>
  </si>
  <si>
    <t xml:space="preserve"> mgr inż. Krzysztof Grembowski</t>
  </si>
  <si>
    <t>Przebudowa Budynku Dyd.-Naukowego przy ul. Wschodniej 68</t>
  </si>
  <si>
    <t>ZESTAWIENIE DO   PLANU   INWESTYCJI      2009 ROKU</t>
  </si>
  <si>
    <t>NAZAW INWESTYCJI</t>
  </si>
  <si>
    <r>
      <t xml:space="preserve"> </t>
    </r>
    <r>
      <rPr>
        <sz val="10"/>
        <rFont val="Arial"/>
        <family val="2"/>
      </rPr>
      <t>(w tys.zł)</t>
    </r>
  </si>
  <si>
    <t xml:space="preserve">PLAN </t>
  </si>
  <si>
    <t xml:space="preserve">Ogółem  </t>
  </si>
  <si>
    <t>MNiSW</t>
  </si>
  <si>
    <t>UE</t>
  </si>
  <si>
    <t>WŁASNE</t>
  </si>
  <si>
    <t>WŁASNE WYDATKI PONIESIONE</t>
  </si>
  <si>
    <t>A.</t>
  </si>
  <si>
    <t>INWESTYCJE REALIZOWANE W RAMACH PLANU MNiSW (kontynuowane)</t>
  </si>
  <si>
    <t>Centrum Bioinżynierii</t>
  </si>
  <si>
    <t>Modernizacja pom.Kliniki Chorób Koni, Psów i Kotów- etap II</t>
  </si>
  <si>
    <t>RAZEM pkt  I :</t>
  </si>
  <si>
    <t>B.</t>
  </si>
  <si>
    <t>INWESTYCJE WŁASNE  (kontynuowane)</t>
  </si>
  <si>
    <t>Klimatyzacja w budynku Centrum Dydaktyczno-Naukowym</t>
  </si>
  <si>
    <t>Modernizacja Laboratorium Betonu w bud. przy pl.Grunwaldzkim 24</t>
  </si>
  <si>
    <t>Modernizacja wiwarium m. zwierząt  ul.. Kożuchowska 7</t>
  </si>
  <si>
    <t>Modernizacja i przebudowa drogi wewn. na odc. od bramy wjazd. ul.Norwida do ul.M.Radeckiego 6</t>
  </si>
  <si>
    <t>Wykonanie elewacji budynku  Instytutu Inżynierii Rolniczej  ul.Chełmońskiego 37/41</t>
  </si>
  <si>
    <t>Modernizacja Sali wykładowej VII W  Kat. I Kliniki Chirurgii przy  pl.Grunwaldzkim 51</t>
  </si>
  <si>
    <t>510,0 warunkowo</t>
  </si>
  <si>
    <t>RAZEM pkt B:</t>
  </si>
  <si>
    <t>OGÓŁEM  pkt-y  I, II:</t>
  </si>
  <si>
    <t>C.</t>
  </si>
  <si>
    <t>INWESTYCJE  NA TERENACH RZD I STACJI BAD.-DYDAKTYCZNYCH  (kontynuacja)</t>
  </si>
  <si>
    <t xml:space="preserve">1. </t>
  </si>
  <si>
    <t>PRZEBUDOWA POM. DO UPRAWY GRZYBÓW JADALNYCH I LECZNICZYCH W ST.BAD.DYD.ROŚLIN i WARZYW OZDOBN. W PSARACH</t>
  </si>
  <si>
    <t xml:space="preserve"> ROZBUDOWA OBSERWATORIUM AGRO I HYDROMETEOROLOGICZNEGO WRAZ Z INFRASTRUKTURĄ TECHNICZNĄ NA SWOJCU</t>
  </si>
  <si>
    <t>PRZYŁĄCZE ENERGETYCZNE DLA ST.BAD.-DYD. KAT.OGRODNICTWA W PSARACH</t>
  </si>
  <si>
    <t>DROGI I OŚWIETLENIE TERENU PRZY CKU W PAWŁOWICACH</t>
  </si>
  <si>
    <t>OGRODZENIE STACJI BADAWCZO-DYDAKTYCZNEJ KATEDRY OGRODNICTWA W PSARACH</t>
  </si>
  <si>
    <t>60,0 WARUNKOWO</t>
  </si>
  <si>
    <t>RAZEM  pkt. C:</t>
  </si>
  <si>
    <t>D.</t>
  </si>
  <si>
    <t>INWESTYCJE WŁASNE  (N O W E)</t>
  </si>
  <si>
    <t>PRZEBUDOWA SALI NR 10 DLA POTRZEB LABORATORIUM SPEKTOMETRII ABSORPCJI ATOMOWEJ Inst.Inż.Roln. W bud. Ul.Chełmońskiego 37/41</t>
  </si>
  <si>
    <t>MODERNIZACJA CZĘŚCI BUDYNKU HOTELU ASYSTENTA UL. PAUTSCHA 5/7</t>
  </si>
  <si>
    <t>RAZEM  pkt D:</t>
  </si>
  <si>
    <t>E.</t>
  </si>
  <si>
    <t xml:space="preserve">INWESTYCJE DO REALIZACJI W RAMACH FUNDUSZY STRUKTURALNYCH  </t>
  </si>
  <si>
    <t>CENTRUM NAUK O ŻYWNOŚCI I ŻYWIENIU</t>
  </si>
  <si>
    <t xml:space="preserve">Termomodernizacja OBIEKTÓW UŻYTECZNOŚCI PUBLICZNEJ PEŁNIŚCYCH FUNKCJE EDUDKACYJNE (UL.m.Skłodowskiej-Curie 42, Norwida 25/27, 29/31, 25-oficyna, pl.grunwaldkzi 24, ul.Grunwaldzka 53) </t>
  </si>
  <si>
    <t>CENTRUM GEO-INFO-HYDRO</t>
  </si>
  <si>
    <t xml:space="preserve">ROLNICZE CENTRUM WIEDZY I KSZTAŁCENIA PRAKTYCZNEGO </t>
  </si>
  <si>
    <t>MODERNIZACJA ZESPOŁU PAŁACOWO-FOLWARCZNEGO NA POTRZEBY PONADREGIONALNEGO ROLNICZEGO CENTRUM KONGRESOWEGO W PAWŁOWICACH</t>
  </si>
  <si>
    <t>CENTRUM DIAGNOSTYKI EKSPERYMENTALNEJ I INNOWACYJNYCH TECHNOLOGII BIOMEDYCZNYCH</t>
  </si>
  <si>
    <t>7.</t>
  </si>
  <si>
    <t>CENTRUM DYDAKTYCNO-BADAWCZE ENERGII ODNAWIALNEJ:</t>
  </si>
  <si>
    <t>b)</t>
  </si>
  <si>
    <t>BUDYNEK DYDAKTYCZNO-BADAWCZY ENERGII ODNAWIALNEJ PRZY JAZIE W SAMOTWORZE</t>
  </si>
  <si>
    <t>RAZEM pkt E:</t>
  </si>
  <si>
    <t>OGÓŁEM  INWESTYCJE :</t>
  </si>
  <si>
    <t>Sporządził: Renata Ściwiarska</t>
  </si>
  <si>
    <t>Sprawdził:</t>
  </si>
  <si>
    <t>PRZEWODNICZĄCY REKTORSKIEJ KOMISJI</t>
  </si>
  <si>
    <t>PRZEWODNICZĄCY REKOTRSKIEJ KOMISJI</t>
  </si>
  <si>
    <t>MGR INŻ.. KRZYSZTOF GREMBOWSKI</t>
  </si>
  <si>
    <t>DS..INWESTYCJI, REMONTÓW I GOSP.LOKALAMI</t>
  </si>
  <si>
    <t>PROF.DR HAB. INŻ. EDWARD HUTNIK</t>
  </si>
  <si>
    <t xml:space="preserve">  ZESTAWIENIE DO PLANU RZECZOWO-FINANSOWEGO REMONTÓW OBIEKTÓW UNIWERSYTETU PRZYRODNICZEGO WE WROCŁAWIU                     NA ROK 2009 </t>
  </si>
  <si>
    <t>JEDNOSTKA- RODZAJ ROBÓT</t>
  </si>
  <si>
    <t>ZGŁOSZONE POTRZEBY                      (wartość  szacunkowa)                      [ zł ]</t>
  </si>
  <si>
    <r>
      <t xml:space="preserve">PLAN                  </t>
    </r>
    <r>
      <rPr>
        <sz val="12"/>
        <color indexed="8"/>
        <rFont val="Arial Black"/>
        <family val="2"/>
      </rPr>
      <t>[zł]</t>
    </r>
  </si>
  <si>
    <t>WYDZIAŁ BIOLOGII I HODOWLI ZWIERZĄT:</t>
  </si>
  <si>
    <t>1.1</t>
  </si>
  <si>
    <t xml:space="preserve">Przygotowanie podziemia saliA-Z do funkcji dydaktycznej </t>
  </si>
  <si>
    <t>1.2</t>
  </si>
  <si>
    <t>likwidacja zagrzybienia  wykonanie izolacji + PT</t>
  </si>
  <si>
    <t>Pomieszczenie dla kóz</t>
  </si>
  <si>
    <t>1.4</t>
  </si>
  <si>
    <t>udostępnienie holu przy Sali A-Z dla studentów</t>
  </si>
  <si>
    <t>1.5</t>
  </si>
  <si>
    <t>portiernia ( weranda) na ul Kożuchowskiej wymiana stolarki +co+malowanie</t>
  </si>
  <si>
    <t>1.6</t>
  </si>
  <si>
    <t>instalacja barierak na Chełmońskiego i Kożuchowskiej- zapory na wjeżdzie</t>
  </si>
  <si>
    <t>WYDZIAŁ INŻYNIERII KSZTAŁTOWANIA ŚRODOWISKA I GEODEZJI:</t>
  </si>
  <si>
    <t>Remonty ogólnowydziałowe</t>
  </si>
  <si>
    <t>Budynek Geodezji:/ pozostałe z 2007r/</t>
  </si>
  <si>
    <t>Okładziny schodów z płytek gresowych klatki schodowej głownej w budynku+klatka bocznaa ze scianami al.</t>
  </si>
  <si>
    <t>malowanie pomieszczeń WC od parteru do IV. piętra w budynku oraz remont i modernizacja WC w przyziemiu</t>
  </si>
  <si>
    <t>wymiana okien w WC od przyziemia do IV. Piętra w budynku jw..</t>
  </si>
  <si>
    <t>wymiana okien w szatni obsługi na parterze budynku jw..</t>
  </si>
  <si>
    <t>wymiana okna w łączniku obok Sali III G w budynku jw..</t>
  </si>
  <si>
    <t>wentylacja Sali II G remont Sali z wymianą wykładziny typu Tarkett+ siedziska</t>
  </si>
  <si>
    <t>wymiana drzwi przejściowych w łączniku przy salach II M i II G oraz korytarzach na parterze budynku jw..</t>
  </si>
  <si>
    <t>wymiana drzwi w Sali 212 Gw budynku jw..ćwiczeniowa</t>
  </si>
  <si>
    <t>sufity podwieszane w korytarzach budynku Geodezji - kontynuacja</t>
  </si>
  <si>
    <t>malowanie korytarzy budynku+malowanie sanitariatów</t>
  </si>
  <si>
    <r>
      <t>Melioracja</t>
    </r>
    <r>
      <rPr>
        <b/>
        <sz val="12"/>
        <color indexed="8"/>
        <rFont val="Arial"/>
        <family val="2"/>
      </rPr>
      <t xml:space="preserve"> adaptacja  WC dla potrzeb niepełnosprawnych na parterze budynku</t>
    </r>
  </si>
  <si>
    <r>
      <t>Budynek Geodezji Elewacja</t>
    </r>
    <r>
      <rPr>
        <b/>
        <sz val="12"/>
        <color indexed="8"/>
        <rFont val="Arial"/>
        <family val="2"/>
      </rPr>
      <t xml:space="preserve"> :projekt  +ocieplenie +wykończenie </t>
    </r>
  </si>
  <si>
    <r>
      <t>Dach CDN</t>
    </r>
    <r>
      <rPr>
        <b/>
        <sz val="14"/>
        <color indexed="8"/>
        <rFont val="Arial"/>
        <family val="2"/>
      </rPr>
      <t xml:space="preserve"> Zagospodarowanie  dla potrzeb kierunku ArchitekturaKrajobrazu PT</t>
    </r>
  </si>
  <si>
    <t>remont z wykonaniem  wentylacji w salach IG,IIG</t>
  </si>
  <si>
    <t>remont z wykonaniem  wentylacji w salach IM</t>
  </si>
  <si>
    <t>Remonty w instytutach i katedrach</t>
  </si>
  <si>
    <t>Remont pomieszczeń katedry matematyki</t>
  </si>
  <si>
    <t>Remont pomieszczeń katedry planowania i urządzenia terenów wiejskich</t>
  </si>
  <si>
    <t>Remont pomieszczeń 210M, 423M, 424M, 425M instytut KiOŚ</t>
  </si>
  <si>
    <t>remont pomieszczeń na parterze IGiG</t>
  </si>
  <si>
    <t>remont korytarza przyziemia IG</t>
  </si>
  <si>
    <t>WYDZIAŁ MEDYCYNY WETERYNARYJNEJ:</t>
  </si>
  <si>
    <t>3.1.</t>
  </si>
  <si>
    <t>Zakład patofizjologii wg kosztorysu 2007r UL Norwida</t>
  </si>
  <si>
    <r>
      <t xml:space="preserve">REMONT POMIESZCZEŃ 230,231,240,229,236-  </t>
    </r>
    <r>
      <rPr>
        <b/>
        <sz val="12"/>
        <color indexed="8"/>
        <rFont val="Arial"/>
        <family val="2"/>
      </rPr>
      <t>malownie ścian i sufitów, wymiana okien, drzwi, instalacji,posadzek, wykładziny ceramiczne , montaż ścianek</t>
    </r>
    <r>
      <rPr>
        <b/>
        <sz val="12"/>
        <color indexed="8"/>
        <rFont val="Arial Black"/>
        <family val="2"/>
      </rPr>
      <t xml:space="preserve"> </t>
    </r>
  </si>
  <si>
    <r>
      <t xml:space="preserve">REMONT korytarza </t>
    </r>
    <r>
      <rPr>
        <b/>
        <sz val="12"/>
        <color indexed="8"/>
        <rFont val="Arial"/>
        <family val="2"/>
      </rPr>
      <t>wymiana pokrycia podłóg, renowacja drzwi,wymiana drzwi wejściowych, malowanie ścian isufitów</t>
    </r>
  </si>
  <si>
    <t>3.2.</t>
  </si>
  <si>
    <t>Zakład Mikrobiologii -REMONT ZAKŁADU</t>
  </si>
  <si>
    <t>3.3.</t>
  </si>
  <si>
    <t>ZAKŁAD PREWENCJI I IMMUNOLOGII WETERYNARYJNEJ</t>
  </si>
  <si>
    <t>CZĘŚĆ GŁÓWNA</t>
  </si>
  <si>
    <r>
      <t>Remont łazienki</t>
    </r>
    <r>
      <rPr>
        <b/>
        <sz val="14"/>
        <rFont val="Arial Narrow"/>
        <family val="2"/>
      </rPr>
      <t xml:space="preserve"> wymiana instalacjiwod-kan (z przyborami i armaturą),co (z wymianą grzejników), wymiana wentylatorów dachowych, wykonanie wykładzin ceramicznych na podłogachi ścianach, malowanie ścian i okien ,</t>
    </r>
  </si>
  <si>
    <r>
      <t xml:space="preserve"> Korytarz</t>
    </r>
    <r>
      <rPr>
        <b/>
        <sz val="12"/>
        <rFont val="Arial Narrow"/>
        <family val="2"/>
      </rPr>
      <t xml:space="preserve"> </t>
    </r>
    <r>
      <rPr>
        <b/>
        <sz val="14"/>
        <rFont val="Arial Narrow"/>
        <family val="2"/>
      </rPr>
      <t>-- instalalacja elektrycznaz oprawami,wymiana sieci komputerowej zabudowa szafy założenie domofonu, budowa śluzy gładzie na ścianach i malowanie</t>
    </r>
  </si>
  <si>
    <r>
      <t>Pokój 32</t>
    </r>
    <r>
      <rPr>
        <b/>
        <sz val="14"/>
        <rFont val="Arial Black"/>
        <family val="2"/>
      </rPr>
      <t>-</t>
    </r>
    <r>
      <rPr>
        <b/>
        <sz val="14"/>
        <rFont val="Arial Narrow"/>
        <family val="2"/>
      </rPr>
      <t xml:space="preserve">-sieć komputerowa 4stan.,instalacja elektryczna, wykonanie glazury na ścianach1,80m ,wymiana 2szt. drzwiPCV-szkło, natryski ratunkowe,zlew kwasoodporny, 2x bateria, blat i stoły laboratoryjne </t>
    </r>
  </si>
  <si>
    <r>
      <t>Pokój 32A</t>
    </r>
    <r>
      <rPr>
        <b/>
        <sz val="14"/>
        <rFont val="Arial Narrow"/>
        <family val="2"/>
      </rPr>
      <t xml:space="preserve"> renowacja powłok malarskich ,założenie blatu dookoła, zlew kwasoodporny wymiana baterii</t>
    </r>
  </si>
  <si>
    <r>
      <t>Pokój 6</t>
    </r>
    <r>
      <rPr>
        <b/>
        <sz val="14"/>
        <rFont val="Arial Narrow"/>
        <family val="2"/>
      </rPr>
      <t xml:space="preserve"> wymiana okien, przeróbka instalacji elektrycznej i sieci komputerowej wymiana drzwi na PCV ,modernizacja grzejnikai instalacji co</t>
    </r>
  </si>
  <si>
    <r>
      <t>Pokój 31</t>
    </r>
    <r>
      <rPr>
        <b/>
        <sz val="14"/>
        <rFont val="Arial Narrow"/>
        <family val="2"/>
      </rPr>
      <t xml:space="preserve"> wymiana okien, przeróbka instalacji elektrycznej zasilania i modernizacja oświetlenia,  sieci komputerowej wymiana drzwi  ,modernizacja grzejnikai instalacji co, ładź i malowanie ścian,likwidacja płytek na ścianach, zlew kwasoodporny,  bateria, wpust przy zlewie</t>
    </r>
  </si>
  <si>
    <r>
      <t>Pokój 30</t>
    </r>
    <r>
      <rPr>
        <b/>
        <sz val="14"/>
        <rFont val="Arial Narrow"/>
        <family val="2"/>
      </rPr>
      <t xml:space="preserve"> wymiana okien, przeróbka instalacji elektrycznej zasilania i modernizacja oświetlenia,  sieci komputerowej wymiana drzwi  ,modernizacja grzejnikai instalacji co, ładź i malowanie ścian,likwidacja płytek na ścianach, zlew kwasoodporny,  bateria, wpust przy zlewie</t>
    </r>
  </si>
  <si>
    <r>
      <t>Pokoj Komórkowy</t>
    </r>
    <r>
      <rPr>
        <b/>
        <sz val="14"/>
        <rFont val="Arial Narrow"/>
        <family val="2"/>
      </rPr>
      <t xml:space="preserve"> doprowadzenie sieci komputerowej</t>
    </r>
  </si>
  <si>
    <t>CZĘŚĆ MNIEJSZA</t>
  </si>
  <si>
    <t xml:space="preserve">Remont korytarza,Remont 2 pokojów: OD STRONY NORWIDA+OD STRONY PODWÓRZA,      MAGAZYNKU NA KOŃCU KORYTARZA,      </t>
  </si>
  <si>
    <t>SALI ĆWICZENIOWEJ 2L --(IIIpiętro) wymiana okien , modernizacja grzejników i zasilania ,płytki podłogowe trudnościeralne</t>
  </si>
  <si>
    <t>3.4.</t>
  </si>
  <si>
    <t>Katedra Higieny żywności i Ochrony Zdrowia Konsumenta</t>
  </si>
  <si>
    <r>
      <t>2 Zakłady Katedry</t>
    </r>
    <r>
      <rPr>
        <b/>
        <sz val="12"/>
        <rFont val="Arial"/>
        <family val="2"/>
      </rPr>
      <t xml:space="preserve"> wymiana drzwi  wejściowych, malowanie ścian i sufitów, wymiana podłóg i instalacji elektrycznej</t>
    </r>
  </si>
  <si>
    <r>
      <t>Zakład Mikrobiologii Żywności i Higieny Przetwórstwa-</t>
    </r>
    <r>
      <rPr>
        <b/>
        <sz val="12"/>
        <rFont val="Arial"/>
        <family val="2"/>
      </rPr>
      <t xml:space="preserve"> poszerzenie drzwi między pokojami</t>
    </r>
  </si>
  <si>
    <r>
      <t>Zakład Higieny Surowców zwierzęcych</t>
    </r>
    <r>
      <rPr>
        <b/>
        <sz val="10"/>
        <rFont val="Arial Black"/>
        <family val="2"/>
      </rPr>
      <t>-</t>
    </r>
    <r>
      <rPr>
        <b/>
        <sz val="10"/>
        <rFont val="Arial Narrow"/>
        <family val="2"/>
      </rPr>
      <t xml:space="preserve"> </t>
    </r>
    <r>
      <rPr>
        <b/>
        <sz val="12"/>
        <rFont val="Arial"/>
        <family val="2"/>
      </rPr>
      <t>przebudowa pomieszczenia na salę seminaryjną do zajęć dydaktycznych</t>
    </r>
  </si>
  <si>
    <r>
      <t>Zakład Higieny Surowców zwierzęcych</t>
    </r>
    <r>
      <rPr>
        <b/>
        <sz val="10"/>
        <rFont val="Arial Black"/>
        <family val="2"/>
      </rPr>
      <t>-</t>
    </r>
    <r>
      <rPr>
        <b/>
        <sz val="10"/>
        <rFont val="Arial Narrow"/>
        <family val="2"/>
      </rPr>
      <t xml:space="preserve"> </t>
    </r>
    <r>
      <rPr>
        <b/>
        <sz val="12"/>
        <rFont val="Arial"/>
        <family val="2"/>
      </rPr>
      <t>kapitalny  remont sali chemicznej 37</t>
    </r>
  </si>
  <si>
    <t>3.5.</t>
  </si>
  <si>
    <t>KATEDRA  CHORÓB WEWNĘTRZNYCH I PASOŻYTNICZU\YCH</t>
  </si>
  <si>
    <t>remont pomieszczenia dla dużych zwierząt malowanie ścian i sufitów, wykładziny ścian i sufitów płytkami ceramicznymi-VIVARIUM</t>
  </si>
  <si>
    <t>Remont LABORATORIUM+ ETEROWE malowanie ścian i sufitów, wykładziny ścian i sufitów płytkami ceramicznymi , naprawa naświetli.</t>
  </si>
  <si>
    <t>brak instalacji</t>
  </si>
  <si>
    <t>Remont LABORATORIUM (niska część) malowanie ścian i sufitów, wykładziny ścian i sufitów płytkami ceramicznymi , naprawa naświetli.</t>
  </si>
  <si>
    <t>3.6</t>
  </si>
  <si>
    <t>KATEDRA EPIZOOOTIOLOGII I ADMINISTRACJI</t>
  </si>
  <si>
    <t>remont 3 korytarzy+portiernia+sekretariat12</t>
  </si>
  <si>
    <t>remont pokoi101,107,108+laboratorium 205,206,207,209</t>
  </si>
  <si>
    <t>WYDZIAŁ NAUK O ŻYWNOŚCI:</t>
  </si>
  <si>
    <t>4.1.</t>
  </si>
  <si>
    <t>DZIEKANAT NAUK O ŻYWNOŚCI</t>
  </si>
  <si>
    <t>MALOWANIE POMIESZCZEŃ DZIEKANATU</t>
  </si>
  <si>
    <t>ADAPTACJA POMIESZCZEŃ NR225 DLA POTRZEB DZIEKANATU</t>
  </si>
  <si>
    <t>4.2.</t>
  </si>
  <si>
    <t>WYKONANIE 2 STANOWISK MYCIA W LABORATORIUM KATEDRA BIOTECHNOLOGII I MIKROBIOLOGII ŻYWNOŚCI nr460</t>
  </si>
  <si>
    <t>4.3.</t>
  </si>
  <si>
    <t>KATEDRA TECHNOLOGII OWOCÓW</t>
  </si>
  <si>
    <t>Naprawa lub wymiana drzwi wejściowych pok 235</t>
  </si>
  <si>
    <t>Malowanie pokoju nr1 bud A-5</t>
  </si>
  <si>
    <t>4.4.</t>
  </si>
  <si>
    <t>KATEDRA TECHNOLOGII SUROWCÓWZWIERZĘCYCH I ZARZĄDZANIA JAKOŚCIĄ</t>
  </si>
  <si>
    <r>
      <t>Stara część budynku A-7</t>
    </r>
    <r>
      <rPr>
        <b/>
        <sz val="12"/>
        <color indexed="8"/>
        <rFont val="Arial"/>
        <family val="2"/>
      </rPr>
      <t xml:space="preserve"> Malowanie pracowni magisterskiej , technologicznej, korytarzy i sal ćwiczeniowych .</t>
    </r>
  </si>
  <si>
    <r>
      <t>Nowa część budynku A-7</t>
    </r>
    <r>
      <rPr>
        <b/>
        <sz val="12"/>
        <color indexed="8"/>
        <rFont val="Arial"/>
        <family val="2"/>
      </rPr>
      <t>Malowanie lamperii na klatce schodowej i korytarzach wnowej części budynku A-7</t>
    </r>
  </si>
  <si>
    <r>
      <t>Nowa część budynku A-7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8"/>
        <rFont val="Arial"/>
        <family val="2"/>
      </rPr>
      <t>Podłączenie wewnętrzne ciepłej wody  do pracowni technologicznej</t>
    </r>
  </si>
  <si>
    <t>4.5.</t>
  </si>
  <si>
    <t>KATEDRA CHEMII</t>
  </si>
  <si>
    <r>
      <t>Magazyn odczynników nr211</t>
    </r>
    <r>
      <rPr>
        <b/>
        <sz val="12"/>
        <color indexed="8"/>
        <rFont val="Arial"/>
        <family val="2"/>
      </rPr>
      <t xml:space="preserve"> (11m2): wymiana instalacji elektrycznej ,grzejników,okien, wykonanie ceramicznej wykładziny podłogowej ,malowanie ścian, regałów ,montaż drzwi metalowych, wykonanie wpustu</t>
    </r>
  </si>
  <si>
    <t>4.6.</t>
  </si>
  <si>
    <t>KATEDRA technologii rolnej i przechowalnictwa</t>
  </si>
  <si>
    <t xml:space="preserve">Pomieszczenia po  Zakładzie żywienia człowieka malowanie i adaptacja na potrzeby zakładu technologi Przetworów Ziemniaczanych </t>
  </si>
  <si>
    <t>Pomieszczenia po  Zakładzie Technologii i Fermentacji malowanie i adaptacja na potrzeby zakładu technologi Wglowodanów</t>
  </si>
  <si>
    <t>Wymiana drzwi wejściowych</t>
  </si>
  <si>
    <t>4.7.</t>
  </si>
  <si>
    <r>
      <t xml:space="preserve"> korytarz 410</t>
    </r>
    <r>
      <rPr>
        <b/>
        <sz val="12"/>
        <color indexed="8"/>
        <rFont val="Arial"/>
        <family val="2"/>
      </rPr>
      <t xml:space="preserve"> wykonanie ściany korytarza, wymiana drzwi, wymiana drzwi do pokoju, wymiana instalacji elektrycznej , malowanie ścian</t>
    </r>
  </si>
  <si>
    <r>
      <t xml:space="preserve"> Korytarz 420</t>
    </r>
    <r>
      <rPr>
        <b/>
        <sz val="12"/>
        <color indexed="8"/>
        <rFont val="Arial"/>
        <family val="2"/>
      </rPr>
      <t xml:space="preserve"> wykonanie ścianki 80m2, wymiana 4 drzwi , wymiana instalacji elektrycznej,elektromagnetyczne otwieranie drzwi, malowanie ścian</t>
    </r>
  </si>
  <si>
    <r>
      <t>Pokój biurowy  415</t>
    </r>
    <r>
      <rPr>
        <b/>
        <sz val="12"/>
        <color indexed="8"/>
        <rFont val="Arial"/>
        <family val="2"/>
      </rPr>
      <t xml:space="preserve"> przystosowanie na laboratorium wykonanie ścianki 80m2,  wymiana instalacji elektrycznej ,wod-kan ,co z wymianą grzejników,wykonanie wentylacji mechanicznej, wykonanie wykładzin ceramicznych naścianach i podłogach, malowanie ścian i okien wyposażenie w dygestorium, stoły i szafki</t>
    </r>
  </si>
  <si>
    <r>
      <t>Laboratoriumnr 212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(30m2)  wymiana instalacji elektrycznej ,wod-kan ,co z wymianą grzejników, wykonanie wykładzin ceramicznych naścianach i podłogach, malowanie ścian i okien </t>
    </r>
  </si>
  <si>
    <r>
      <t>Pokój 213</t>
    </r>
    <r>
      <rPr>
        <b/>
        <sz val="12"/>
        <color indexed="8"/>
        <rFont val="Arial"/>
        <family val="2"/>
      </rPr>
      <t xml:space="preserve">(20m2)   wymiana instalacji elektrycznej ,wod-kan ,co z wymianą grzejników, wykonanie wykładzin ceramicznych na podłogach, malowanie ścian i okien </t>
    </r>
  </si>
  <si>
    <r>
      <t>Pracownia studencka 4</t>
    </r>
    <r>
      <rPr>
        <b/>
        <sz val="12"/>
        <color indexed="8"/>
        <rFont val="Arial Black"/>
        <family val="2"/>
      </rPr>
      <t xml:space="preserve"> A-8</t>
    </r>
    <r>
      <rPr>
        <b/>
        <sz val="12"/>
        <color indexed="8"/>
        <rFont val="Arial"/>
        <family val="2"/>
      </rPr>
      <t xml:space="preserve"> (75m2) w+W[-9]K wymiana obudowy dygestoriów i konserwacja</t>
    </r>
  </si>
  <si>
    <r>
      <t>Pracownia studencka 5 A-8</t>
    </r>
    <r>
      <rPr>
        <b/>
        <sz val="12"/>
        <color indexed="8"/>
        <rFont val="Arial"/>
        <family val="2"/>
      </rPr>
      <t xml:space="preserve"> (50m2) wymiana instalacji gazowej,wod-kan ,co z wymianą grzejników, wymiana wentylatorów dachowych, wykonanie wykładzin ceramicznych na podłogachi ścianach, malowanie ścian i okien , wymiana obudowy dygestoriów i konserwacja</t>
    </r>
  </si>
  <si>
    <r>
      <t>korytarz, toaleta a-8</t>
    </r>
    <r>
      <rPr>
        <b/>
        <sz val="12"/>
        <color indexed="8"/>
        <rFont val="Arial Black"/>
        <family val="2"/>
      </rPr>
      <t xml:space="preserve"> </t>
    </r>
    <r>
      <rPr>
        <b/>
        <sz val="12"/>
        <color indexed="8"/>
        <rFont val="Arial"/>
        <family val="2"/>
      </rPr>
      <t>wymiana instalacji elektrycznej ,wod-kan ,co z wymianą grzejników, wykonanie wykładzin ceramicznych na podłogach, malowanie ścian i okien,zainstalowanie instalacji zamka elektromagnetycznego i dzwonka, montaż daszka przy wejściu do budynku</t>
    </r>
  </si>
  <si>
    <r>
      <t>Laboratoriumnr 6 A-8</t>
    </r>
    <r>
      <rPr>
        <b/>
        <sz val="12"/>
        <color indexed="8"/>
        <rFont val="Arial"/>
        <family val="2"/>
      </rPr>
      <t xml:space="preserve"> (13m2)  wymiana instalacji elektrycznej ,wod-kan ,co z wymianą grzejników, wykonanie wykładzin ceramicznych na podłogach, malowanie ścian i okien,wymiana obudowy dygestoriów i konserwacja</t>
    </r>
  </si>
  <si>
    <t>WYDZIAŁ PRZYRODNICZNO-TECHNOLOGICZNY</t>
  </si>
  <si>
    <r>
      <t>Instytut Inżynierii Rolniczej</t>
    </r>
    <r>
      <rPr>
        <b/>
        <sz val="12"/>
        <color indexed="8"/>
        <rFont val="Arial"/>
        <family val="2"/>
      </rPr>
      <t xml:space="preserve"> - remont hali maszyn, Sala wykładowa 18 wykonanie podkładu i podłogi.</t>
    </r>
  </si>
  <si>
    <r>
      <t>instytut nauk o Glebie i Ochrony Środowiska</t>
    </r>
    <r>
      <rPr>
        <b/>
        <sz val="12"/>
        <color indexed="8"/>
        <rFont val="Arial"/>
        <family val="2"/>
      </rPr>
      <t xml:space="preserve"> wykonanie szaf wnękowych</t>
    </r>
  </si>
  <si>
    <r>
      <t>katedra ogólnej uprawyroli i roślin</t>
    </r>
    <r>
      <rPr>
        <b/>
        <sz val="12"/>
        <rFont val="Arial"/>
        <family val="2"/>
      </rPr>
      <t xml:space="preserve"> adaptacja pomieszczeń na laboratorium glebowe Zakład doświadczalny na Swojcu</t>
    </r>
  </si>
  <si>
    <t>Instytut nauk o Glebie i Ochrony Środowiska</t>
  </si>
  <si>
    <r>
      <t>pomieszczenia piwnic</t>
    </r>
    <r>
      <rPr>
        <sz val="14"/>
        <color indexed="8"/>
        <rFont val="Arial Black"/>
        <family val="2"/>
      </rPr>
      <t xml:space="preserve"> </t>
    </r>
    <r>
      <rPr>
        <b/>
        <sz val="14"/>
        <color indexed="8"/>
        <rFont val="Arial Narrow"/>
        <family val="2"/>
      </rPr>
      <t>malowanie ścian i sufitów ,wykonanie podłogi, regały na odczynniki</t>
    </r>
  </si>
  <si>
    <r>
      <t>pomieszczenia ze sprężarkami</t>
    </r>
    <r>
      <rPr>
        <b/>
        <sz val="14"/>
        <color indexed="8"/>
        <rFont val="Arial Narrow"/>
        <family val="2"/>
      </rPr>
      <t xml:space="preserve"> </t>
    </r>
    <r>
      <rPr>
        <b/>
        <sz val="14"/>
        <color indexed="8"/>
        <rFont val="Arial"/>
        <family val="2"/>
      </rPr>
      <t>malowanie ścian i sufitów renowacja podłogi</t>
    </r>
  </si>
  <si>
    <r>
      <t>pokój207 i 313</t>
    </r>
    <r>
      <rPr>
        <b/>
        <sz val="14"/>
        <color indexed="8"/>
        <rFont val="Arial Narrow"/>
        <family val="2"/>
      </rPr>
      <t xml:space="preserve"> malowanie ścian i sufitów po zalaniu</t>
    </r>
  </si>
  <si>
    <t>Katedra Fizyki i biofizyki</t>
  </si>
  <si>
    <r>
      <t>pomieszczenia 354,355,357,365,401,411</t>
    </r>
    <r>
      <rPr>
        <b/>
        <sz val="14"/>
        <color indexed="8"/>
        <rFont val="Arial Narrow"/>
        <family val="2"/>
      </rPr>
      <t xml:space="preserve"> malowanie ścian i sufitów </t>
    </r>
  </si>
  <si>
    <r>
      <t>Pracownia p411 chemii fizycznej</t>
    </r>
    <r>
      <rPr>
        <b/>
        <sz val="14"/>
        <color indexed="8"/>
        <rFont val="Arial Narrow"/>
        <family val="2"/>
      </rPr>
      <t xml:space="preserve"> wykonanie wykładzin ceramicznychna ścianach</t>
    </r>
  </si>
  <si>
    <r>
      <t>p357,366,368,369,355</t>
    </r>
    <r>
      <rPr>
        <b/>
        <sz val="12"/>
        <color indexed="8"/>
        <rFont val="Arial"/>
        <family val="2"/>
      </rPr>
      <t>wymiana lub malowanie drzwi wejściowych</t>
    </r>
  </si>
  <si>
    <t>Katedra hodowli roślin i nasiennictwa</t>
  </si>
  <si>
    <r>
      <t>laboratorium p445</t>
    </r>
    <r>
      <rPr>
        <b/>
        <sz val="12"/>
        <color indexed="8"/>
        <rFont val="Arial Black"/>
        <family val="2"/>
      </rPr>
      <t xml:space="preserve"> </t>
    </r>
    <r>
      <rPr>
        <sz val="12"/>
        <color indexed="8"/>
        <rFont val="Arial Black"/>
        <family val="2"/>
      </rPr>
      <t>montaż domofonów,  p421  montaż umywalki ,bateria , instalacja , kanalizacja</t>
    </r>
  </si>
  <si>
    <r>
      <t xml:space="preserve"> p421</t>
    </r>
    <r>
      <rPr>
        <b/>
        <sz val="12"/>
        <color indexed="8"/>
        <rFont val="Arial Black"/>
        <family val="2"/>
      </rPr>
      <t xml:space="preserve"> </t>
    </r>
    <r>
      <rPr>
        <b/>
        <sz val="14"/>
        <color indexed="8"/>
        <rFont val="Arial Narrow"/>
        <family val="2"/>
      </rPr>
      <t xml:space="preserve"> montaż umywalki ,bateria , instalacja , kanalizacja</t>
    </r>
  </si>
  <si>
    <r>
      <t>katedra szczegółowej uprawy roli i roślin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naprawa podłogi korytarz+laboratoria budynku CDN</t>
    </r>
  </si>
  <si>
    <t>OGÓŁEM   REMONTY   WYDZIAŁOWE :</t>
  </si>
  <si>
    <t xml:space="preserve">REMONTY OGÓLNE </t>
  </si>
  <si>
    <t>arka</t>
  </si>
  <si>
    <t>REMONT DACHU W199  /POŁOŻENIE PAPY/</t>
  </si>
  <si>
    <t>MALOWANIE OGÓLNE /2000r.V-VIIIp 1999x-ix 2001i-ivp</t>
  </si>
  <si>
    <t>remont korytarzy na miedź</t>
  </si>
  <si>
    <t>elektrycznewymiana wykładziny w 4pokojach+W[-142]K</t>
  </si>
  <si>
    <t>naprawa schodów wejściowych</t>
  </si>
  <si>
    <t>usprawnieniesieci internetowej</t>
  </si>
  <si>
    <t>centaur</t>
  </si>
  <si>
    <t>Naprawa drzwi</t>
  </si>
  <si>
    <t>montaż odbojników</t>
  </si>
  <si>
    <t>wyprowadenie na zewnątrz zaworu głównego gazu</t>
  </si>
  <si>
    <t>Przegląd i regulacja okien</t>
  </si>
  <si>
    <t>Wymiana drzwi metalowych</t>
  </si>
  <si>
    <t>Naprawa przeciekających brodzików na parterze pr str</t>
  </si>
  <si>
    <t>Wymiana parapetu wkuchni na iip</t>
  </si>
  <si>
    <t>Naprawa wejść do przejść podziemnych  między "Centaur" a "Talizman"</t>
  </si>
  <si>
    <t>Malowanie pomieszczeń wg potrzeb</t>
  </si>
  <si>
    <t>zakup i montaż kamer na piętrze I,II,III akademika</t>
  </si>
  <si>
    <t>labirynt</t>
  </si>
  <si>
    <t>generalny remont kl.C -wentylacja, instalacja elektryczna, wykładziny ceramiczne ścian i podłóg,roboty malarskie,ułożenie wykładziny "Tarket" w pokojach studenckich</t>
  </si>
  <si>
    <t>generalny remont kl.D -wentylacja, instalacja elektryczna, wykładziny ceramiczne ścian i podłóg,roboty malarskie,ułożenie wykładziny "Tarket" w pokojach studenckich</t>
  </si>
  <si>
    <t>remont pomieszczeń po byłej kotłowni</t>
  </si>
  <si>
    <t>talizman</t>
  </si>
  <si>
    <t>Malowanie pomieszczeń ogólnego użytku</t>
  </si>
  <si>
    <t>uszczelnienie wiatrołapu</t>
  </si>
  <si>
    <t>Uzupełnienie tynkóww piwnicy</t>
  </si>
  <si>
    <t>Okamerowanie akademika</t>
  </si>
  <si>
    <t>zodiak</t>
  </si>
  <si>
    <t>konserwacja okien</t>
  </si>
  <si>
    <t>malowanie okien w kuchniach, sanitariatach, umywalniach</t>
  </si>
  <si>
    <t>malowanie pryszniców i kuchni ,</t>
  </si>
  <si>
    <t>malowanie pomieszczeńmagazynowychnr4i5</t>
  </si>
  <si>
    <t>modernizacjahydroforni wraz z zremontem budowlanym</t>
  </si>
  <si>
    <t>wymiana rur kanalizacyjnych od 1p. Do piwnicy</t>
  </si>
  <si>
    <t>Wymiana drzwi wc p,kuchnia 7p, p 315,311, kierownik, sekretariat sklepik 3- magazyn, 2- pokoje gość,umywlnia - part.</t>
  </si>
  <si>
    <t>Razem roboty ogólnobudowlane:</t>
  </si>
  <si>
    <t>Rolnicze Zakłady Doświadczalne</t>
  </si>
  <si>
    <t>Demontaż płyt azbestowych fałdowych 960m2 magazyn zbożowy</t>
  </si>
  <si>
    <t>ROBOTY OGÓLNOBUDOWALNE</t>
  </si>
  <si>
    <r>
      <t>Kożuchowska 1-3</t>
    </r>
    <r>
      <rPr>
        <b/>
        <sz val="14"/>
        <color indexed="8"/>
        <rFont val="Arial Narrow"/>
        <family val="2"/>
      </rPr>
      <t xml:space="preserve"> remont klatki schodowej</t>
    </r>
  </si>
  <si>
    <r>
      <t>Kożuchowska 5</t>
    </r>
    <r>
      <rPr>
        <b/>
        <sz val="14"/>
        <color indexed="8"/>
        <rFont val="Arial Narrow"/>
        <family val="2"/>
      </rPr>
      <t xml:space="preserve"> remont klatki schodowej</t>
    </r>
  </si>
  <si>
    <r>
      <t>Melioracja i Geodezja</t>
    </r>
    <r>
      <rPr>
        <b/>
        <sz val="14"/>
        <color indexed="8"/>
        <rFont val="Arial Narrow"/>
        <family val="2"/>
      </rPr>
      <t xml:space="preserve"> remont elewacji </t>
    </r>
  </si>
  <si>
    <t>A-5 remont elewacji + wymiana okien</t>
  </si>
  <si>
    <t>Administracyjny elewacja</t>
  </si>
  <si>
    <t>Administracyjny wymiana grzejników faviera na purmo + termostatyczne zawory</t>
  </si>
  <si>
    <t>Administracyjny malowanie wewnątrz + wc</t>
  </si>
  <si>
    <t>ROBOTY DEKARSKIE</t>
  </si>
  <si>
    <t>Kożuchowska 5 remont dachu z wymianą więżby+ remont werandy-(realizacja+ PT)</t>
  </si>
  <si>
    <t>Budynek główny naprawa pokrycia papowego  płaskich dachów od podwórza 1500m2</t>
  </si>
  <si>
    <r>
      <t>Melioracja i Geodezja</t>
    </r>
    <r>
      <rPr>
        <b/>
        <sz val="14"/>
        <color indexed="8"/>
        <rFont val="Arial Narrow"/>
        <family val="2"/>
      </rPr>
      <t xml:space="preserve"> remont wymiana wywietrzników  i remont dachu2000m2+W[-200]K[-1]</t>
    </r>
  </si>
  <si>
    <t>ROBOTY ELEKTRYCZNE I TELETECHNICZNE, POMIARY ITD..</t>
  </si>
  <si>
    <t>ROBOTY INSTALACJI C.O., WOD-KAN., GAZ</t>
  </si>
  <si>
    <t>Kontynuacja wymiany instalacji elektrycznej wewn.-Budynek Gł. Norwida 25/</t>
  </si>
  <si>
    <t xml:space="preserve">Remont instalacji odgromowej z pomiarami rezystancji - teren Uczelni           </t>
  </si>
  <si>
    <t>Wymiana instalacji elektrycznej w układzie TNS + projekt techn.Budynek Geodezji i Rolniczy</t>
  </si>
  <si>
    <t>Wymiana instalacji telefonicznej w Katedrze Epizootiologii instalacji.</t>
  </si>
  <si>
    <r>
      <t>Pomiary lektryczne izolacji przewodów i szybkiego wyłączenia- teren Uczelni</t>
    </r>
    <r>
      <rPr>
        <b/>
        <sz val="12"/>
        <rFont val="Arial"/>
        <family val="2"/>
      </rPr>
      <t>-(DZKiN)</t>
    </r>
  </si>
  <si>
    <t>Wymiana przyłącza elektrycznego z Zk budynek Inżynierii i Ochrony Środowiska pl. Grunwaldzki 24</t>
  </si>
  <si>
    <t>60 000,00 zl</t>
  </si>
  <si>
    <t>Wymiana instalacji elektrycznej w układzie TNS + projekt techn.Budyneki Szklarni Psary</t>
  </si>
  <si>
    <t>Wykonanie dodatkowej linii telefonicznej do Budynku Wydziału Medycyny Wet.</t>
  </si>
  <si>
    <t>Wymiana przyłącza elektrycznego z Zk w budynku nawadniania roślin w Samotworze.</t>
  </si>
  <si>
    <t>Roboty awaryjne- nie przywidziane</t>
  </si>
  <si>
    <t>WENTYLACJE</t>
  </si>
  <si>
    <t>ROBOTY DROGOWE</t>
  </si>
  <si>
    <t>DOKUMENTACJA TECHNICZNA</t>
  </si>
  <si>
    <t>NAKAZY, ZLECENIA (SANEPID,PIP, P.POŻ., INNE)</t>
  </si>
  <si>
    <t>RAZEM REMONTY OGÓLNE</t>
  </si>
  <si>
    <t>RAZEM REMONTY WYDZIAŁOWE</t>
  </si>
  <si>
    <t xml:space="preserve"> REMONTY ŁĄCZNIE</t>
  </si>
  <si>
    <t>Sporządził:</t>
  </si>
  <si>
    <t xml:space="preserve">                   ZASTĘPCA KANCLERZA</t>
  </si>
  <si>
    <t xml:space="preserve">                          mgr inż.Krzysztof Grembowski                                    </t>
  </si>
  <si>
    <t>Prof. dr hab. inż. Edward Hutnik</t>
  </si>
  <si>
    <t xml:space="preserve">  Zgłoszone potrzeby do planu rzeczowo-finansowego remontów  obiektów Uniwersytetu Przyrodniczego we Wrocławiu na rok   2009</t>
  </si>
  <si>
    <t>JEDNOSTKA - RODZAJ ROBÓT</t>
  </si>
  <si>
    <t>kolejność wskazana przez Wydziały</t>
  </si>
  <si>
    <t xml:space="preserve">Korytarze -wymana paneli sufitowych  i  naprawa płytek podłogowych , wejścia </t>
  </si>
  <si>
    <t>Zakład Limmunologii i Rybactwa</t>
  </si>
  <si>
    <t>Wykonanie instalacji gniazd, rozbudowa i prawidłowe podłączenie ins.elekt</t>
  </si>
  <si>
    <t>Wydzielenie fragmentu korytarza do  zakładu immunologii</t>
  </si>
  <si>
    <t>Korytarz genetyki molekularnej- wykonanie ścianki z drzwiami z zamkiem kodowym</t>
  </si>
  <si>
    <t>Korytarz za salą AZ(255) - wykonanie przepierzenia oraz drzwi awaryjnych z blokadą</t>
  </si>
  <si>
    <t>1.7</t>
  </si>
  <si>
    <t>Katedra Żywienia Zwierząt i Paszoznawstwa</t>
  </si>
  <si>
    <t>1.8</t>
  </si>
  <si>
    <t>Podział pomieszczenia na 3części- wydzielenie na pracownie</t>
  </si>
  <si>
    <t>1.9</t>
  </si>
  <si>
    <t>Naprawa instalacji co od ul. Chełmońskiego</t>
  </si>
  <si>
    <t>1.10</t>
  </si>
  <si>
    <t xml:space="preserve">Budynek  ul.Kożuchowska 6- remont pokoi (11,12,13,14),wymiana okien i drzwi w 2 salach dydaktycznych naprawy </t>
  </si>
  <si>
    <t>1.11</t>
  </si>
  <si>
    <t>Budynek uL.Kożuchwska 5B Naprawa pęknięć, likwidacja zacieków pokoje 2.12,1.18,1.19,1.9- 3szt.</t>
  </si>
  <si>
    <t>1.12</t>
  </si>
  <si>
    <t xml:space="preserve">Łącznik ul.Chełmońskiego 38c-wykonanie wykładziny gres na schodach </t>
  </si>
  <si>
    <t>RAZEM WYDZIAŁ BIOLOGII I HODOWLI ZWIERZĄT:</t>
  </si>
  <si>
    <t>Instytut Inżynierii Środowiska</t>
  </si>
  <si>
    <t>2.1</t>
  </si>
  <si>
    <t>Remont Laboratorium Geotechnicznego ( pom. 312 ABC, 313)</t>
  </si>
  <si>
    <t>Instytut Budownictwa i Infrastruktury</t>
  </si>
  <si>
    <t>2.5</t>
  </si>
  <si>
    <t>Adaptacja laboratorium 7M</t>
  </si>
  <si>
    <t>2.6</t>
  </si>
  <si>
    <t>Remont pomieszczeń 124,125A,125B</t>
  </si>
  <si>
    <t>Instytut Geodezji i Geoinformatyki</t>
  </si>
  <si>
    <t>2.7</t>
  </si>
  <si>
    <t>Remont pomieszczeń w piwnicach budynku Geodezji ( pom. 03, 05, 08, wc i korytarz) oraz klatka schodowa w budynku Geodezji</t>
  </si>
  <si>
    <t>Instytut  Kształtowania i Ochrony Środowiska</t>
  </si>
  <si>
    <t>2.8</t>
  </si>
  <si>
    <t>Remont i modernizacja laboratorium - Melioracji io fizyki gleb</t>
  </si>
  <si>
    <t>2.9</t>
  </si>
  <si>
    <t>Remont pomieszczeń 207,2010,211,223,425)</t>
  </si>
  <si>
    <t>Katedra Gospodarki Przestrzennej</t>
  </si>
  <si>
    <t>2.10</t>
  </si>
  <si>
    <t>Remont pomieszczeń</t>
  </si>
  <si>
    <t>RAZEM WYDZIAŁ INŻYNIERII KSZTAŁTOWANIA ŚRODOWISKA I GEODEZJI</t>
  </si>
  <si>
    <t>Katedra i Klinika Rozrodu, Chorób Przeżuwaczy oraz Ochrony Zdrowia Zwierząt</t>
  </si>
  <si>
    <t>3.1</t>
  </si>
  <si>
    <t>kontynuacja robót remontowych obora+inne</t>
  </si>
  <si>
    <t>Katedra i Klinika Chirurgii</t>
  </si>
  <si>
    <t>3.2</t>
  </si>
  <si>
    <t>kontynuacja robót remontowych stajnia ,pomieszczenia socjalne</t>
  </si>
  <si>
    <t>Zakład Prewencji i Immunologii Weterynaryjnej-Remont  pomieszczeń na terenie Zakładu</t>
  </si>
  <si>
    <t>3.3</t>
  </si>
  <si>
    <t>Częśc w skrzydle od podwórza - remont korytarz i toaleta</t>
  </si>
  <si>
    <t>3.4</t>
  </si>
  <si>
    <t>Częśc położona w skrzydle od podwórza - remont  pokoi 2szt.</t>
  </si>
  <si>
    <t>3.5</t>
  </si>
  <si>
    <t>Pomieszczenia po aptece- remont</t>
  </si>
  <si>
    <t>Pomieszczenia przyległe do apteki - remont</t>
  </si>
  <si>
    <t>Dziekanat Wydziału Medycyny Weterynaryjnej</t>
  </si>
  <si>
    <t>3.7</t>
  </si>
  <si>
    <t>Wymiana instalacji oraz podłóg z malowaniem ścian.</t>
  </si>
  <si>
    <t>Katedra Higieny Żywności i Ochrony Zdrowia Konsumenta</t>
  </si>
  <si>
    <t>3.8</t>
  </si>
  <si>
    <t>Dokończenie prac remontowych w ( malowanie,  wymiana inst. elektrycznej wkorytarzu, położenie nowej  podłogi, wymiana drzwi wejściowych, poszerzenie drzwi międzypomieszczeniami pracowników a częścią laboratoryjną)</t>
  </si>
  <si>
    <t>Katedra Anatomii Patologicznej, Patofizjologii, Mikrobiologii i Weterynarii Sądowej</t>
  </si>
  <si>
    <t>Zakład Mikrobiologii Weterynaryjnej</t>
  </si>
  <si>
    <t>3.9</t>
  </si>
  <si>
    <t>Remont pomieszczeń na terenie całego Zakładu</t>
  </si>
  <si>
    <t>Katedra Fizjologii Zwierząt  - ul.C.K.Norwida 31 - III p</t>
  </si>
  <si>
    <t xml:space="preserve">Dokończenie prac remontowych w 5 pomieszczeniach Zakładu </t>
  </si>
  <si>
    <t>3.10</t>
  </si>
  <si>
    <r>
      <t>Pomieszczenie</t>
    </r>
    <r>
      <rPr>
        <i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>316</t>
    </r>
    <r>
      <rPr>
        <i/>
        <sz val="14"/>
        <rFont val="Arial"/>
        <family val="2"/>
      </rPr>
      <t xml:space="preserve"> wraz z magazynkiem - wiwarium 3,95 x 5,22 + mag.  - standard laboratoryjny - wymiana instalacji, kafle do wys 2,05, wymiana posadzki, odwodnienie, izolacja pozioma+pionowa, wentylacja mechaniczna</t>
    </r>
  </si>
  <si>
    <t>3.11</t>
  </si>
  <si>
    <r>
      <t>Pomieszczenie</t>
    </r>
    <r>
      <rPr>
        <i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317 </t>
    </r>
    <r>
      <rPr>
        <i/>
        <sz val="14"/>
        <rFont val="Arial"/>
        <family val="2"/>
      </rPr>
      <t>- doprowadzenie wentylacji mechanicznej z pom. 316 + prace towarzyszące</t>
    </r>
  </si>
  <si>
    <t>3.12</t>
  </si>
  <si>
    <r>
      <t>Pomieszczenie</t>
    </r>
    <r>
      <rPr>
        <i/>
        <sz val="14"/>
        <rFont val="Arial"/>
        <family val="2"/>
      </rPr>
      <t xml:space="preserve"> </t>
    </r>
    <r>
      <rPr>
        <b/>
        <i/>
        <sz val="14"/>
        <rFont val="Arial"/>
        <family val="2"/>
      </rPr>
      <t xml:space="preserve">332/333 - biura </t>
    </r>
    <r>
      <rPr>
        <i/>
        <sz val="14"/>
        <rFont val="Arial"/>
        <family val="2"/>
      </rPr>
      <t>- remont wraz z likwidacją wykładzin ceramicznych na ścianch i wykonaniem nowej ścianki działowej z płyt gk; (2,85+2,83) x 5,35</t>
    </r>
  </si>
  <si>
    <t>3.13</t>
  </si>
  <si>
    <r>
      <t xml:space="preserve">Pomieszczenie. 323 </t>
    </r>
    <r>
      <rPr>
        <i/>
        <sz val="14"/>
        <rFont val="Arial"/>
        <family val="2"/>
      </rPr>
      <t>- wymiana instalacji, okien , posadzki, wykonanie  wykładzin ceramicznych na ścianach do wys. 2,05 - standard laboratoryjny; 6,15 x 3,97</t>
    </r>
  </si>
  <si>
    <t>3.14</t>
  </si>
  <si>
    <r>
      <t>Pomieszczenie 330</t>
    </r>
    <r>
      <rPr>
        <i/>
        <sz val="14"/>
        <rFont val="Arial"/>
        <family val="2"/>
      </rPr>
      <t xml:space="preserve"> - wykonanie nowej ścianki działowej - częściowo witryna, nowych drzwi PCV,  wykładziny ceramiczne na ścianch i posadzkach, wymiana instalacji; (3,30+2,90) x 5,28</t>
    </r>
  </si>
  <si>
    <t>Katedra Anatomii i Histologii</t>
  </si>
  <si>
    <t>3.15</t>
  </si>
  <si>
    <t>Adaptacja poomieszczeń</t>
  </si>
  <si>
    <t>3.16</t>
  </si>
  <si>
    <t>Okna wyminana</t>
  </si>
  <si>
    <t>Katedra Farmakologii i Toksykologii- Zakład Biochemii</t>
  </si>
  <si>
    <t>Modernizacja dwóch pomieszczeń :</t>
  </si>
  <si>
    <t>3.17</t>
  </si>
  <si>
    <t>Pomieszczenie.303 4,83x2,75 m2 - laboratorium wraz z klimatyzacją i wymianą okien</t>
  </si>
  <si>
    <t>3.18</t>
  </si>
  <si>
    <t>Pomieszczenie. 301 - remont - biura</t>
  </si>
  <si>
    <t>3.19</t>
  </si>
  <si>
    <t>Wiwarium wydziałowe</t>
  </si>
  <si>
    <t>3.20</t>
  </si>
  <si>
    <t>Pralnia kliniczna</t>
  </si>
  <si>
    <t>3.21</t>
  </si>
  <si>
    <t>Toalety studenckie-chirurgia</t>
  </si>
  <si>
    <t>3.22</t>
  </si>
  <si>
    <t>Pomieszczenia socjalne - chirurgia</t>
  </si>
  <si>
    <t>3.23</t>
  </si>
  <si>
    <t xml:space="preserve">Remont  pomieszczeń </t>
  </si>
  <si>
    <t>Katedra Chorób Wewnętrznych</t>
  </si>
  <si>
    <t>3.24</t>
  </si>
  <si>
    <t>Korytarz w piwnicy + wył. główny - chorób wewnętrznych</t>
  </si>
  <si>
    <t>3.25</t>
  </si>
  <si>
    <t>laboratorium analizy medycznej</t>
  </si>
  <si>
    <t>RAZEM WYDZIAŁ  MEDYCYNY WETERYNARYJNEJ</t>
  </si>
  <si>
    <t>KATEDRA CHEMII budynek Głowny</t>
  </si>
  <si>
    <t>4.1</t>
  </si>
  <si>
    <r>
      <t>Magazyn odczynników nr211 (17m2):</t>
    </r>
    <r>
      <rPr>
        <i/>
        <sz val="14"/>
        <rFont val="Arial"/>
        <family val="2"/>
      </rPr>
      <t xml:space="preserve"> wymiana instalacji elektrycznej ,grzejników,okien, wykonanie ceramicznej wykładziny podłogowej ,malowanie ścian, regałów ,montaż drzwi metalowych, wykonanie wpustu podłogowego</t>
    </r>
  </si>
  <si>
    <t>4.2</t>
  </si>
  <si>
    <r>
      <t>Laboratorium nr 212</t>
    </r>
    <r>
      <rPr>
        <i/>
        <sz val="14"/>
        <rFont val="Arial"/>
        <family val="2"/>
      </rPr>
      <t xml:space="preserve"> (30m2)  wymiana instalacji elektrycznej ,wod-kan ,co z wymianą grzejników, wykonanie wykładzin ceramicznych naścianach i podłogach, malowanie ścian i okien </t>
    </r>
  </si>
  <si>
    <t>4.3</t>
  </si>
  <si>
    <r>
      <t>Pokój 213</t>
    </r>
    <r>
      <rPr>
        <i/>
        <sz val="14"/>
        <rFont val="Arial"/>
        <family val="2"/>
      </rPr>
      <t xml:space="preserve">(20m2)   wymiana instalacji elektrycznej ,wod-kan ,co z wymianą grzejników, wykonanie wykładzin ceramicznych na podłogach, malowanie ścian i okien </t>
    </r>
  </si>
  <si>
    <t>4.4</t>
  </si>
  <si>
    <r>
      <t>Korytarz  pom. 214</t>
    </r>
    <r>
      <rPr>
        <i/>
        <sz val="14"/>
        <rFont val="Arial"/>
        <family val="2"/>
      </rPr>
      <t xml:space="preserve"> - demontaż ścianek drewnianych, wykonanie nowej ścianki na podeście górnym, wymiana schodów, wymiana posadzki, wymiana instalcji elektrycznej, obudowa instalcji wod.-kan, malowanie</t>
    </r>
  </si>
  <si>
    <t>4.5</t>
  </si>
  <si>
    <t>Wykonanie zewnętrznego boksu na butle wraz z instalacją</t>
  </si>
  <si>
    <t>4.6</t>
  </si>
  <si>
    <r>
      <t>Pokój 210-</t>
    </r>
    <r>
      <rPr>
        <i/>
        <sz val="14"/>
        <rFont val="Arial"/>
        <family val="2"/>
      </rPr>
      <t xml:space="preserve"> Remont ( dwa pomieszczenia + korytarz - wymiana wykładziny, malowanie ew. wymiana instalcji ( w miarę potrzeby)</t>
    </r>
  </si>
  <si>
    <t>4.7</t>
  </si>
  <si>
    <t xml:space="preserve">Projekt budowlany wentylacji </t>
  </si>
  <si>
    <t>4.8</t>
  </si>
  <si>
    <r>
      <t xml:space="preserve"> Korytarz 420</t>
    </r>
    <r>
      <rPr>
        <i/>
        <sz val="14"/>
        <rFont val="Arial"/>
        <family val="2"/>
      </rPr>
      <t xml:space="preserve"> wykonanie ścianki, wymiana 4 drzwi , wymiana instalacji elektrycznej,elektromagnetyczne otwieranie drzwi, malowanie ścian</t>
    </r>
  </si>
  <si>
    <t>4.9</t>
  </si>
  <si>
    <r>
      <t xml:space="preserve"> Korytarz 410</t>
    </r>
    <r>
      <rPr>
        <i/>
        <sz val="14"/>
        <rFont val="Arial"/>
        <family val="2"/>
      </rPr>
      <t xml:space="preserve"> wykonanie ściany korytarza, wymiana drzwi, wymiana drzwi do pokoju, wymiana instalacji elektrycznej , malowanie ścian</t>
    </r>
  </si>
  <si>
    <t>4.10</t>
  </si>
  <si>
    <t>Usunięcie skutków zalania - malowanie, wymiana wykładzin itp.</t>
  </si>
  <si>
    <t>Katedra Technologii Surowców Zwierzęcych i Zarządzania Jakością - budynek A7</t>
  </si>
  <si>
    <t>4.20</t>
  </si>
  <si>
    <t>Podłaczenie ciepłej wody do pracowni technologicznej ( około 20 m)</t>
  </si>
  <si>
    <t>4.21</t>
  </si>
  <si>
    <r>
      <t>Pomieszczenie nr 07b</t>
    </r>
    <r>
      <rPr>
        <i/>
        <sz val="14"/>
        <rFont val="Arial"/>
        <family val="2"/>
      </rPr>
      <t xml:space="preserve">- Malowanie </t>
    </r>
  </si>
  <si>
    <t xml:space="preserve">Katedra Biotechnologii i Mikrobiologii Żywności </t>
  </si>
  <si>
    <t>4.22</t>
  </si>
  <si>
    <r>
      <t xml:space="preserve">Laboratorium nr 130 </t>
    </r>
    <r>
      <rPr>
        <i/>
        <sz val="14"/>
        <rFont val="Arial"/>
        <family val="2"/>
      </rPr>
      <t>- uzupełnienie wykładzin płytek i malowanie</t>
    </r>
  </si>
  <si>
    <t>Katedra Technologii Rolnej i Przechowalnictwa - budynek Głowny</t>
  </si>
  <si>
    <t>4.23</t>
  </si>
  <si>
    <r>
      <t xml:space="preserve"> Korytarz  do katedry</t>
    </r>
    <r>
      <rPr>
        <i/>
        <sz val="14"/>
        <rFont val="Arial"/>
        <family val="2"/>
      </rPr>
      <t>-Malowanie</t>
    </r>
  </si>
  <si>
    <t>RAZEM  WYDZIAŁ NAUK O ŻYWNOŚCI</t>
  </si>
  <si>
    <t>WYDZIAŁ PRZYRODNICZO-TECHNOLOGICZNY</t>
  </si>
  <si>
    <t>Instytut   Inżynierii Rolniczej</t>
  </si>
  <si>
    <t>5.2</t>
  </si>
  <si>
    <t>Kontynuacja naprawy ram metalowych - elewacja hali maszyn</t>
  </si>
  <si>
    <t>5.3</t>
  </si>
  <si>
    <t>Wymiana wylewki podłogowej</t>
  </si>
  <si>
    <t>Instytut Nauk o Glebie i Ochrony Środowiska ul.Grunwaldzka 53</t>
  </si>
  <si>
    <t>5.4</t>
  </si>
  <si>
    <t>Rozebranie ściany działowej pomiędzy salą seminaryjną a biblioteką, malowanie sali seminaryjnej, malowanie sali ćwiczeń - IIp Malowanie pok. 207b,Malowanie pok. 301a,Wymiana wykładziny w pok. 211</t>
  </si>
  <si>
    <t>Katedra Żywienia Roślin ul.Grunwaldzka 53</t>
  </si>
  <si>
    <t>5.5</t>
  </si>
  <si>
    <t>Wymiana wykładziny z płytek i pionów kanalizacyjnych oraz zabudowa konsoli     - laboratoria  401, 401a, 402, 402a, i 415 - III pietro              Montaż okapu do wyciągu na sali ćwiczeń nr 1 - piętro IV</t>
  </si>
  <si>
    <t>5.6</t>
  </si>
  <si>
    <t>Gruntowny remont pokoju do spalań  - pok 504 - IV piętro</t>
  </si>
  <si>
    <t>RAZEM WYDZIAŁ PRZYRODNICZO-TECHNOLOGICZNY:</t>
  </si>
  <si>
    <t>Biblioteka Główna</t>
  </si>
  <si>
    <t>remont  konstrukcji ogrodzenia,</t>
  </si>
  <si>
    <t>Wydawnictwo, ul.  Sopocka 23</t>
  </si>
  <si>
    <t>remont pomieszczeń biurowych,klatki schodowej, korytarza i sanitariatów z wymiana instalacji wewnętrznych Wydawnictwa</t>
  </si>
  <si>
    <t>Budynek A-1 ul. M. Skłodowskiej Curie</t>
  </si>
  <si>
    <t>Remont piwnic na archiwum Ul.M.Skłodowskiej-Curie 32</t>
  </si>
  <si>
    <t>Budynek A-2 ul.C.K.Norwida 25</t>
  </si>
  <si>
    <t>Wymiana rur - pion obok szatni I piętro</t>
  </si>
  <si>
    <t>Malowanie gabinetu i sekretariatu Rektora</t>
  </si>
  <si>
    <t>Remont pomieszczenia piwnicznego - podwórko- obok węzła ciepłowniczego - wykonanie wejścia i malowanie</t>
  </si>
  <si>
    <t>8.</t>
  </si>
  <si>
    <t xml:space="preserve">Remont klatki schodowej - wejście nr 93 - od podwórza </t>
  </si>
  <si>
    <t>9.</t>
  </si>
  <si>
    <t>Udrożnienie kanalizacji przy wejściu do budynku od strony podwórka ( szklane drzwi) obok szatni</t>
  </si>
  <si>
    <t>10.</t>
  </si>
  <si>
    <t>Remont węzła ciepłowniczego klinika rozrodu</t>
  </si>
  <si>
    <t>Malowanie klatek schodowych ( bud Głowny, Weterynaria-brama wjazdowa, ul.M.Skłodowskiej-Curie 42)</t>
  </si>
  <si>
    <t>11.</t>
  </si>
  <si>
    <t>Remont klatki schodowej - ul.M.Skłodowskiej-Curie  42</t>
  </si>
  <si>
    <t>12.</t>
  </si>
  <si>
    <t>Remont klatek schodowych - bud. Głowny</t>
  </si>
  <si>
    <t>13.</t>
  </si>
  <si>
    <t>Remont klatek schodowych - bud.  Weterynarii - klatka główna</t>
  </si>
  <si>
    <t>14.</t>
  </si>
  <si>
    <t>Remont klatek schodowych - bud.  Weterynarii - klatka przy bramie wjazdowej</t>
  </si>
  <si>
    <t>15.</t>
  </si>
  <si>
    <t>Udrożnienie pionu kanalizacyjnego - wc - parter - Weterynaria</t>
  </si>
  <si>
    <t>ROBOTY BUDOWLANE</t>
  </si>
  <si>
    <r>
      <t>budynek ul. Kożuchowska 1-3</t>
    </r>
    <r>
      <rPr>
        <i/>
        <sz val="14"/>
        <color indexed="8"/>
        <rFont val="Arial"/>
        <family val="2"/>
      </rPr>
      <t xml:space="preserve"> remont klatki schodowej</t>
    </r>
  </si>
  <si>
    <r>
      <t>budynek ul.Kożuchowska 5</t>
    </r>
    <r>
      <rPr>
        <i/>
        <sz val="14"/>
        <color indexed="8"/>
        <rFont val="Arial"/>
        <family val="2"/>
      </rPr>
      <t xml:space="preserve"> remont klatki schodowej</t>
    </r>
  </si>
  <si>
    <t>remont schodów wejściowych do budynku ul. Grunwaldzka 53</t>
  </si>
  <si>
    <t>Budynek Administracyjny wymiana grzejników faviera na purmo + termostatyczne zawory</t>
  </si>
  <si>
    <t>Naprawa sufitu podwieszonego w budynku ul. Chełmońskiego 38c</t>
  </si>
  <si>
    <t>Wyburzenie starego podjazdu przy hali maszyn ul.Chełmońskiego 37-41</t>
  </si>
  <si>
    <t>Budynek Administracyjny malowanie wewnątrz + wc</t>
  </si>
  <si>
    <t>Remont pomieszczeń dla studia nagrań</t>
  </si>
  <si>
    <t>Razem :</t>
  </si>
  <si>
    <t>Budynek Kożuchowska 5 remont dachu z wymianą więżby+projekt</t>
  </si>
  <si>
    <t>Budynek główny ul.C.K.Norwida naprawa pokrycia papowego  płaskich dachów od podwórza 1500m2</t>
  </si>
  <si>
    <t>Budyneki  "Melioracja i Geodezja" remont wymiana wywietrzników  i remont dachu2000m2</t>
  </si>
  <si>
    <t>inne wg potrzeb:</t>
  </si>
  <si>
    <t>Razem roboty dekarskie:</t>
  </si>
  <si>
    <t>I. Roboty elektryczne i teletechniczne</t>
  </si>
  <si>
    <t>Pomiary lektryczne izolacji przewodów i szybkiego wyłączenia- teren Uczelni-(DZKiN)</t>
  </si>
  <si>
    <t>Wymiana przyłącza elektrycznego  Zk budynek Wydziału Inżynierii i Ochrony Środowiska pl. Grunwaldzki 24</t>
  </si>
  <si>
    <t>Razem roboty elektryczne, pomiary, odgromy itp..:</t>
  </si>
  <si>
    <t>II. Roboty instalacji co wod-kan i gaz.</t>
  </si>
  <si>
    <t>Wymiana przyłączy cieplnych warsztaty-hala maszyn  Instytutu Inżynierii Rolniczej</t>
  </si>
  <si>
    <t xml:space="preserve">Wymiana przyłącza cieplnego na odcinku Katedra Epizootiologii-Katedra Chorób Wewnętrznych </t>
  </si>
  <si>
    <t xml:space="preserve">Wymiana przyłącza cieplnego do budynków Kożuchowska 1,3,5,5a  </t>
  </si>
  <si>
    <t>Wymiana przyłącza cieplnego na odcinku patio budynku ul. Grunwaldzka53</t>
  </si>
  <si>
    <t>Razem roboty instalacji c.o, wod.kan.,gaz, itp.:</t>
  </si>
  <si>
    <t>III. Wentylacje</t>
  </si>
  <si>
    <t>Razem wentylacje:</t>
  </si>
  <si>
    <t xml:space="preserve"> IV. Roboty drogowe</t>
  </si>
  <si>
    <t>Razem roboty drogowe</t>
  </si>
  <si>
    <t>V. Dokumentacja techniczna</t>
  </si>
  <si>
    <t>Razem dokumentacja techniczna</t>
  </si>
  <si>
    <t>VI. Nakazy, zalecenia (Sanepid,PIP,P.POŻ.,inne)</t>
  </si>
  <si>
    <t>Razem nakazy, zalecenia itp..</t>
  </si>
  <si>
    <t xml:space="preserve">                   RAZEM REMONTY OGÓLNE                                  </t>
  </si>
  <si>
    <t xml:space="preserve">REMONTY  WYDZIAŁOWE              </t>
  </si>
  <si>
    <t xml:space="preserve">                       REMONTY ŁĄCZNIE:</t>
  </si>
  <si>
    <t xml:space="preserve">Sporządził: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</si>
</sst>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  <numFmt numFmtId="173" formatCode="[$-415]d\ mmmm\ yyyy;@"/>
    <numFmt numFmtId="174" formatCode="#,##0_ ;\-#,##0\ "/>
    <numFmt numFmtId="175" formatCode="#,##0.00_ ;\-#,##0.00\ "/>
    <numFmt numFmtId="176" formatCode="_-* #,##0\ _z_ł_-;\-* #,##0\ _z_ł_-;_-* &quot;-&quot;??\ _z_ł_-;_-@_-"/>
  </numFmts>
  <fonts count="123">
    <font>
      <sz val="10"/>
      <name val="Arial CE"/>
      <family val="0"/>
    </font>
    <font>
      <sz val="12"/>
      <name val="Arial Narrow"/>
      <family val="2"/>
    </font>
    <font>
      <sz val="14"/>
      <name val="Arial Black"/>
      <family val="2"/>
    </font>
    <font>
      <b/>
      <sz val="12"/>
      <name val="Antique Olive Compact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6"/>
      <name val="Arial CE"/>
      <family val="0"/>
    </font>
    <font>
      <b/>
      <sz val="10"/>
      <name val="Arial CE"/>
      <family val="0"/>
    </font>
    <font>
      <b/>
      <i/>
      <sz val="12"/>
      <color indexed="8"/>
      <name val="Arial Narrow"/>
      <family val="2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b/>
      <sz val="12"/>
      <color indexed="8"/>
      <name val="Antique Olive Compact"/>
      <family val="2"/>
    </font>
    <font>
      <b/>
      <sz val="14"/>
      <color indexed="8"/>
      <name val="Arial Narrow"/>
      <family val="2"/>
    </font>
    <font>
      <b/>
      <i/>
      <sz val="1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i/>
      <sz val="12"/>
      <color indexed="8"/>
      <name val="Arial Narrow"/>
      <family val="2"/>
    </font>
    <font>
      <b/>
      <sz val="12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Black"/>
      <family val="2"/>
    </font>
    <font>
      <b/>
      <sz val="14"/>
      <color indexed="8"/>
      <name val="Arial"/>
      <family val="2"/>
    </font>
    <font>
      <b/>
      <sz val="16"/>
      <color indexed="8"/>
      <name val="Antique Olive Compact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Black"/>
      <family val="2"/>
    </font>
    <font>
      <sz val="10"/>
      <name val="Arial"/>
      <family val="0"/>
    </font>
    <font>
      <sz val="11"/>
      <name val="Arial Black"/>
      <family val="2"/>
    </font>
    <font>
      <b/>
      <sz val="11"/>
      <name val="Arial Black"/>
      <family val="2"/>
    </font>
    <font>
      <b/>
      <sz val="10"/>
      <color indexed="8"/>
      <name val="Arial Black"/>
      <family val="2"/>
    </font>
    <font>
      <b/>
      <sz val="10"/>
      <name val="Arial Black"/>
      <family val="2"/>
    </font>
    <font>
      <sz val="10"/>
      <color indexed="8"/>
      <name val="Arial Black"/>
      <family val="2"/>
    </font>
    <font>
      <sz val="9"/>
      <name val="Arial Black"/>
      <family val="2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sz val="10"/>
      <name val="Arial Black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name val="Arial Black"/>
      <family val="2"/>
    </font>
    <font>
      <b/>
      <sz val="12"/>
      <color indexed="8"/>
      <name val="Arial Black"/>
      <family val="2"/>
    </font>
    <font>
      <b/>
      <sz val="10"/>
      <name val="Arial Narrow"/>
      <family val="2"/>
    </font>
    <font>
      <sz val="9"/>
      <color indexed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 Black"/>
      <family val="2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"/>
      <family val="0"/>
    </font>
    <font>
      <b/>
      <sz val="16"/>
      <name val="Arial Black"/>
      <family val="2"/>
    </font>
    <font>
      <b/>
      <sz val="9"/>
      <name val="Arial CE"/>
      <family val="0"/>
    </font>
    <font>
      <b/>
      <sz val="16"/>
      <color indexed="8"/>
      <name val="Arial Narrow"/>
      <family val="2"/>
    </font>
    <font>
      <b/>
      <sz val="16"/>
      <color indexed="8"/>
      <name val="Arial Black"/>
      <family val="2"/>
    </font>
    <font>
      <b/>
      <sz val="14"/>
      <color indexed="8"/>
      <name val="Antique Olive Compact"/>
      <family val="2"/>
    </font>
    <font>
      <b/>
      <i/>
      <sz val="14"/>
      <color indexed="8"/>
      <name val="Arial Narrow"/>
      <family val="2"/>
    </font>
    <font>
      <b/>
      <i/>
      <sz val="16"/>
      <color indexed="8"/>
      <name val="Arial Narrow"/>
      <family val="2"/>
    </font>
    <font>
      <u val="single"/>
      <sz val="12"/>
      <color indexed="8"/>
      <name val="Arial Black"/>
      <family val="2"/>
    </font>
    <font>
      <i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8"/>
      <color indexed="8"/>
      <name val="Arial Narrow"/>
      <family val="2"/>
    </font>
    <font>
      <b/>
      <sz val="12"/>
      <color indexed="8"/>
      <name val="Antique Olive"/>
      <family val="2"/>
    </font>
    <font>
      <b/>
      <u val="single"/>
      <sz val="16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4"/>
      <name val="Arial Black"/>
      <family val="2"/>
    </font>
    <font>
      <b/>
      <u val="single"/>
      <sz val="14"/>
      <color indexed="8"/>
      <name val="Arial Black"/>
      <family val="2"/>
    </font>
    <font>
      <i/>
      <sz val="14"/>
      <color indexed="8"/>
      <name val="Arial Narrow"/>
      <family val="2"/>
    </font>
    <font>
      <sz val="14"/>
      <color indexed="8"/>
      <name val="Antique Olive Compact"/>
      <family val="2"/>
    </font>
    <font>
      <b/>
      <i/>
      <u val="single"/>
      <sz val="16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sz val="14"/>
      <name val="Arial"/>
      <family val="2"/>
    </font>
    <font>
      <b/>
      <sz val="18"/>
      <color indexed="8"/>
      <name val="Antique Olive Compact"/>
      <family val="2"/>
    </font>
    <font>
      <sz val="11"/>
      <color indexed="8"/>
      <name val="Arial"/>
      <family val="2"/>
    </font>
    <font>
      <b/>
      <sz val="18"/>
      <color indexed="8"/>
      <name val="Arial Black"/>
      <family val="2"/>
    </font>
    <font>
      <sz val="14"/>
      <name val="Arial Narrow"/>
      <family val="2"/>
    </font>
    <font>
      <i/>
      <sz val="12"/>
      <name val="Arial Narrow"/>
      <family val="2"/>
    </font>
    <font>
      <b/>
      <i/>
      <sz val="14"/>
      <color indexed="8"/>
      <name val="Antique Olive Compact"/>
      <family val="2"/>
    </font>
    <font>
      <b/>
      <i/>
      <sz val="16"/>
      <color indexed="8"/>
      <name val="Arial Black"/>
      <family val="2"/>
    </font>
    <font>
      <b/>
      <i/>
      <sz val="22"/>
      <color indexed="8"/>
      <name val="Arial Narrow"/>
      <family val="2"/>
    </font>
    <font>
      <b/>
      <i/>
      <sz val="20"/>
      <color indexed="8"/>
      <name val="Arial Narrow"/>
      <family val="2"/>
    </font>
    <font>
      <i/>
      <sz val="16"/>
      <color indexed="8"/>
      <name val="Arial Black"/>
      <family val="2"/>
    </font>
    <font>
      <sz val="13.5"/>
      <color indexed="8"/>
      <name val="Arial Black"/>
      <family val="2"/>
    </font>
    <font>
      <b/>
      <sz val="13.5"/>
      <color indexed="8"/>
      <name val="Arial Black"/>
      <family val="2"/>
    </font>
    <font>
      <sz val="16"/>
      <color indexed="8"/>
      <name val="Arial Narrow"/>
      <family val="2"/>
    </font>
    <font>
      <b/>
      <sz val="10"/>
      <name val="Antique Olive Compact"/>
      <family val="2"/>
    </font>
    <font>
      <b/>
      <sz val="14"/>
      <name val="Antique Olive Compact"/>
      <family val="2"/>
    </font>
    <font>
      <b/>
      <u val="single"/>
      <sz val="16"/>
      <color indexed="8"/>
      <name val="Arial Black"/>
      <family val="2"/>
    </font>
    <font>
      <i/>
      <sz val="14"/>
      <name val="Arial"/>
      <family val="2"/>
    </font>
    <font>
      <b/>
      <i/>
      <u val="single"/>
      <sz val="14"/>
      <name val="Arial"/>
      <family val="2"/>
    </font>
    <font>
      <u val="single"/>
      <sz val="7.5"/>
      <color indexed="12"/>
      <name val="Arial CE"/>
      <family val="0"/>
    </font>
    <font>
      <u val="singleAccounting"/>
      <sz val="14"/>
      <color indexed="8"/>
      <name val="Arial Black"/>
      <family val="2"/>
    </font>
    <font>
      <b/>
      <i/>
      <u val="single"/>
      <sz val="14"/>
      <color indexed="8"/>
      <name val="Arial"/>
      <family val="2"/>
    </font>
    <font>
      <b/>
      <u val="single"/>
      <sz val="12"/>
      <name val="Arial"/>
      <family val="2"/>
    </font>
    <font>
      <b/>
      <u val="singleAccounting"/>
      <sz val="14"/>
      <color indexed="8"/>
      <name val="Arial Black"/>
      <family val="2"/>
    </font>
    <font>
      <b/>
      <u val="single"/>
      <sz val="16"/>
      <color indexed="8"/>
      <name val="Antique Olive Compact"/>
      <family val="2"/>
    </font>
    <font>
      <i/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i/>
      <sz val="14"/>
      <name val="Arial"/>
      <family val="2"/>
    </font>
    <font>
      <b/>
      <i/>
      <sz val="18"/>
      <name val="Arial Narrow"/>
      <family val="2"/>
    </font>
    <font>
      <b/>
      <u val="single"/>
      <sz val="16"/>
      <name val="Arial CE"/>
      <family val="0"/>
    </font>
    <font>
      <sz val="14"/>
      <name val="Arial CE"/>
      <family val="0"/>
    </font>
    <font>
      <b/>
      <sz val="12"/>
      <color indexed="8"/>
      <name val="Arial CE"/>
      <family val="0"/>
    </font>
    <font>
      <b/>
      <i/>
      <sz val="14"/>
      <color indexed="8"/>
      <name val="Arial Black"/>
      <family val="2"/>
    </font>
    <font>
      <u val="singleAccounting"/>
      <sz val="12"/>
      <color indexed="8"/>
      <name val="Arial Black"/>
      <family val="2"/>
    </font>
    <font>
      <b/>
      <i/>
      <sz val="18"/>
      <color indexed="8"/>
      <name val="Arial Black"/>
      <family val="2"/>
    </font>
    <font>
      <b/>
      <u val="singleAccounting"/>
      <sz val="14"/>
      <color indexed="8"/>
      <name val="Antique Olive Compact"/>
      <family val="2"/>
    </font>
    <font>
      <i/>
      <sz val="12"/>
      <name val="Arial"/>
      <family val="2"/>
    </font>
    <font>
      <b/>
      <i/>
      <u val="single"/>
      <sz val="14"/>
      <color indexed="8"/>
      <name val="Arial Black"/>
      <family val="2"/>
    </font>
    <font>
      <i/>
      <sz val="12"/>
      <color indexed="8"/>
      <name val="Arial"/>
      <family val="2"/>
    </font>
    <font>
      <b/>
      <u val="singleAccounting"/>
      <sz val="12"/>
      <color indexed="8"/>
      <name val="Arial Black"/>
      <family val="2"/>
    </font>
    <font>
      <i/>
      <u val="single"/>
      <sz val="14"/>
      <name val="Arial Black"/>
      <family val="2"/>
    </font>
    <font>
      <b/>
      <i/>
      <sz val="20"/>
      <color indexed="8"/>
      <name val="Arial Black"/>
      <family val="2"/>
    </font>
    <font>
      <b/>
      <u val="singleAccounting"/>
      <sz val="14"/>
      <name val="Arial Black"/>
      <family val="2"/>
    </font>
    <font>
      <b/>
      <i/>
      <sz val="22"/>
      <color indexed="8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0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/>
      <right style="medium"/>
      <top style="double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3" fontId="2" fillId="0" borderId="0" xfId="0" applyNumberFormat="1" applyFont="1" applyAlignment="1">
      <alignment horizontal="right" wrapText="1"/>
    </xf>
    <xf numFmtId="172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173" fontId="7" fillId="0" borderId="0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3" fontId="10" fillId="0" borderId="2" xfId="0" applyNumberFormat="1" applyFont="1" applyFill="1" applyBorder="1" applyAlignment="1">
      <alignment horizontal="center" vertical="center" wrapText="1"/>
    </xf>
    <xf numFmtId="172" fontId="11" fillId="0" borderId="3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center" wrapText="1"/>
    </xf>
    <xf numFmtId="44" fontId="13" fillId="0" borderId="0" xfId="19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left" vertical="center" wrapText="1"/>
    </xf>
    <xf numFmtId="174" fontId="10" fillId="0" borderId="7" xfId="0" applyNumberFormat="1" applyFont="1" applyFill="1" applyBorder="1" applyAlignment="1">
      <alignment horizontal="right" wrapText="1"/>
    </xf>
    <xf numFmtId="172" fontId="11" fillId="0" borderId="8" xfId="0" applyNumberFormat="1" applyFont="1" applyFill="1" applyBorder="1" applyAlignment="1">
      <alignment horizontal="center" wrapText="1"/>
    </xf>
    <xf numFmtId="0" fontId="14" fillId="0" borderId="9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174" fontId="16" fillId="0" borderId="6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74" fontId="19" fillId="0" borderId="15" xfId="0" applyNumberFormat="1" applyFont="1" applyFill="1" applyBorder="1" applyAlignment="1">
      <alignment horizontal="right" vertical="center" wrapText="1"/>
    </xf>
    <xf numFmtId="172" fontId="11" fillId="0" borderId="15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left" vertical="center" wrapText="1"/>
    </xf>
    <xf numFmtId="174" fontId="10" fillId="0" borderId="7" xfId="0" applyNumberFormat="1" applyFont="1" applyFill="1" applyBorder="1" applyAlignment="1">
      <alignment horizontal="right" vertical="center" wrapText="1"/>
    </xf>
    <xf numFmtId="172" fontId="11" fillId="0" borderId="7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4" fontId="16" fillId="2" borderId="11" xfId="0" applyNumberFormat="1" applyFont="1" applyFill="1" applyBorder="1" applyAlignment="1">
      <alignment horizontal="right" vertical="center" wrapText="1"/>
    </xf>
    <xf numFmtId="172" fontId="11" fillId="0" borderId="11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174" fontId="10" fillId="2" borderId="15" xfId="0" applyNumberFormat="1" applyFont="1" applyFill="1" applyBorder="1" applyAlignment="1">
      <alignment vertical="center" wrapText="1"/>
    </xf>
    <xf numFmtId="172" fontId="11" fillId="0" borderId="15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174" fontId="22" fillId="0" borderId="0" xfId="0" applyNumberFormat="1" applyFont="1" applyAlignment="1">
      <alignment horizontal="right" wrapText="1"/>
    </xf>
    <xf numFmtId="0" fontId="21" fillId="0" borderId="6" xfId="0" applyFont="1" applyFill="1" applyBorder="1" applyAlignment="1">
      <alignment horizontal="center" vertical="center" wrapText="1"/>
    </xf>
    <xf numFmtId="174" fontId="16" fillId="2" borderId="6" xfId="0" applyNumberFormat="1" applyFont="1" applyFill="1" applyBorder="1" applyAlignment="1">
      <alignment horizontal="right" vertical="center" wrapText="1"/>
    </xf>
    <xf numFmtId="172" fontId="11" fillId="0" borderId="6" xfId="0" applyNumberFormat="1" applyFont="1" applyFill="1" applyBorder="1" applyAlignment="1">
      <alignment horizontal="righ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174" fontId="16" fillId="2" borderId="18" xfId="0" applyNumberFormat="1" applyFont="1" applyFill="1" applyBorder="1" applyAlignment="1">
      <alignment horizontal="right" vertical="center" wrapText="1"/>
    </xf>
    <xf numFmtId="172" fontId="11" fillId="0" borderId="18" xfId="0" applyNumberFormat="1" applyFont="1" applyFill="1" applyBorder="1" applyAlignment="1">
      <alignment horizontal="righ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74" fontId="23" fillId="2" borderId="15" xfId="0" applyNumberFormat="1" applyFont="1" applyFill="1" applyBorder="1" applyAlignment="1">
      <alignment horizontal="right" vertical="center" wrapText="1"/>
    </xf>
    <xf numFmtId="174" fontId="2" fillId="0" borderId="14" xfId="0" applyNumberFormat="1" applyFont="1" applyBorder="1" applyAlignment="1">
      <alignment horizontal="right" wrapText="1"/>
    </xf>
    <xf numFmtId="0" fontId="21" fillId="0" borderId="19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174" fontId="16" fillId="2" borderId="20" xfId="0" applyNumberFormat="1" applyFont="1" applyFill="1" applyBorder="1" applyAlignment="1">
      <alignment horizontal="right" vertical="center" wrapText="1"/>
    </xf>
    <xf numFmtId="172" fontId="11" fillId="0" borderId="20" xfId="0" applyNumberFormat="1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4" fontId="9" fillId="2" borderId="15" xfId="0" applyNumberFormat="1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174" fontId="16" fillId="2" borderId="7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174" fontId="24" fillId="2" borderId="15" xfId="0" applyNumberFormat="1" applyFont="1" applyFill="1" applyBorder="1" applyAlignment="1">
      <alignment horizontal="right" vertical="center" wrapText="1"/>
    </xf>
    <xf numFmtId="174" fontId="10" fillId="2" borderId="15" xfId="0" applyNumberFormat="1" applyFont="1" applyFill="1" applyBorder="1" applyAlignment="1">
      <alignment horizontal="right" vertical="center" wrapText="1"/>
    </xf>
    <xf numFmtId="172" fontId="25" fillId="0" borderId="15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wrapText="1"/>
    </xf>
    <xf numFmtId="0" fontId="0" fillId="0" borderId="0" xfId="0" applyAlignment="1">
      <alignment horizontal="center"/>
    </xf>
    <xf numFmtId="174" fontId="2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9" fillId="0" borderId="2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3" fontId="32" fillId="0" borderId="15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172" fontId="35" fillId="0" borderId="25" xfId="0" applyNumberFormat="1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29" fillId="0" borderId="20" xfId="0" applyFont="1" applyBorder="1" applyAlignment="1">
      <alignment horizontal="left" vertical="top" wrapText="1"/>
    </xf>
    <xf numFmtId="3" fontId="28" fillId="0" borderId="20" xfId="0" applyNumberFormat="1" applyFont="1" applyFill="1" applyBorder="1" applyAlignment="1">
      <alignment horizontal="center" vertical="top" wrapText="1"/>
    </xf>
    <xf numFmtId="0" fontId="37" fillId="0" borderId="28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6" fillId="0" borderId="29" xfId="0" applyFont="1" applyBorder="1" applyAlignment="1">
      <alignment vertical="top" wrapText="1"/>
    </xf>
    <xf numFmtId="3" fontId="28" fillId="0" borderId="29" xfId="0" applyNumberFormat="1" applyFont="1" applyBorder="1" applyAlignment="1">
      <alignment horizontal="center" wrapText="1"/>
    </xf>
    <xf numFmtId="0" fontId="38" fillId="0" borderId="30" xfId="0" applyFont="1" applyBorder="1" applyAlignment="1">
      <alignment vertical="top" wrapText="1"/>
    </xf>
    <xf numFmtId="0" fontId="29" fillId="0" borderId="31" xfId="0" applyFont="1" applyBorder="1" applyAlignment="1">
      <alignment vertical="top" wrapText="1"/>
    </xf>
    <xf numFmtId="0" fontId="38" fillId="0" borderId="32" xfId="0" applyFont="1" applyBorder="1" applyAlignment="1">
      <alignment vertical="top" wrapText="1"/>
    </xf>
    <xf numFmtId="0" fontId="39" fillId="0" borderId="0" xfId="0" applyFont="1" applyBorder="1" applyAlignment="1">
      <alignment vertical="top" wrapText="1"/>
    </xf>
    <xf numFmtId="0" fontId="36" fillId="0" borderId="33" xfId="0" applyFont="1" applyBorder="1" applyAlignment="1">
      <alignment horizontal="justify" vertical="top" wrapText="1"/>
    </xf>
    <xf numFmtId="0" fontId="38" fillId="0" borderId="34" xfId="0" applyFont="1" applyBorder="1" applyAlignment="1">
      <alignment vertical="top" wrapText="1"/>
    </xf>
    <xf numFmtId="0" fontId="29" fillId="0" borderId="29" xfId="0" applyFont="1" applyBorder="1" applyAlignment="1">
      <alignment horizontal="justify" vertical="top" wrapText="1"/>
    </xf>
    <xf numFmtId="0" fontId="29" fillId="0" borderId="0" xfId="0" applyFont="1" applyBorder="1" applyAlignment="1">
      <alignment vertical="top" wrapText="1"/>
    </xf>
    <xf numFmtId="0" fontId="36" fillId="0" borderId="29" xfId="0" applyFont="1" applyBorder="1" applyAlignment="1">
      <alignment horizontal="justify" vertical="top" wrapText="1"/>
    </xf>
    <xf numFmtId="0" fontId="29" fillId="0" borderId="22" xfId="0" applyFont="1" applyBorder="1" applyAlignment="1">
      <alignment vertical="top" wrapText="1"/>
    </xf>
    <xf numFmtId="0" fontId="29" fillId="0" borderId="35" xfId="0" applyFont="1" applyBorder="1" applyAlignment="1">
      <alignment horizontal="justify" vertical="top" wrapText="1"/>
    </xf>
    <xf numFmtId="3" fontId="28" fillId="0" borderId="35" xfId="0" applyNumberFormat="1" applyFont="1" applyBorder="1" applyAlignment="1">
      <alignment horizontal="center" wrapText="1"/>
    </xf>
    <xf numFmtId="0" fontId="38" fillId="0" borderId="36" xfId="0" applyFont="1" applyBorder="1" applyAlignment="1">
      <alignment vertical="top" wrapText="1"/>
    </xf>
    <xf numFmtId="0" fontId="29" fillId="0" borderId="31" xfId="0" applyFont="1" applyBorder="1" applyAlignment="1">
      <alignment horizontal="justify" vertical="top" wrapText="1"/>
    </xf>
    <xf numFmtId="3" fontId="28" fillId="0" borderId="31" xfId="0" applyNumberFormat="1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justify" vertical="top" wrapText="1"/>
    </xf>
    <xf numFmtId="3" fontId="28" fillId="0" borderId="6" xfId="0" applyNumberFormat="1" applyFont="1" applyBorder="1" applyAlignment="1">
      <alignment horizontal="center" vertical="center" wrapText="1"/>
    </xf>
    <xf numFmtId="0" fontId="38" fillId="0" borderId="37" xfId="0" applyFont="1" applyBorder="1" applyAlignment="1">
      <alignment vertical="top" wrapText="1"/>
    </xf>
    <xf numFmtId="0" fontId="36" fillId="0" borderId="27" xfId="0" applyFont="1" applyBorder="1" applyAlignment="1">
      <alignment horizontal="center" vertical="center"/>
    </xf>
    <xf numFmtId="0" fontId="29" fillId="0" borderId="22" xfId="0" applyFont="1" applyBorder="1" applyAlignment="1">
      <alignment vertical="center" wrapText="1"/>
    </xf>
    <xf numFmtId="0" fontId="29" fillId="0" borderId="20" xfId="0" applyFont="1" applyBorder="1" applyAlignment="1">
      <alignment horizontal="justify" vertical="top" wrapText="1"/>
    </xf>
    <xf numFmtId="0" fontId="29" fillId="0" borderId="29" xfId="0" applyFont="1" applyBorder="1" applyAlignment="1">
      <alignment/>
    </xf>
    <xf numFmtId="3" fontId="28" fillId="0" borderId="29" xfId="0" applyNumberFormat="1" applyFont="1" applyBorder="1" applyAlignment="1">
      <alignment horizontal="center"/>
    </xf>
    <xf numFmtId="0" fontId="40" fillId="0" borderId="30" xfId="0" applyFont="1" applyBorder="1" applyAlignment="1">
      <alignment vertical="top" wrapText="1"/>
    </xf>
    <xf numFmtId="0" fontId="36" fillId="0" borderId="38" xfId="0" applyFont="1" applyBorder="1" applyAlignment="1">
      <alignment horizontal="center"/>
    </xf>
    <xf numFmtId="0" fontId="29" fillId="0" borderId="2" xfId="0" applyFont="1" applyBorder="1" applyAlignment="1">
      <alignment horizontal="justify" vertical="top" wrapText="1"/>
    </xf>
    <xf numFmtId="3" fontId="39" fillId="0" borderId="2" xfId="0" applyNumberFormat="1" applyFont="1" applyBorder="1" applyAlignment="1">
      <alignment horizontal="center" vertical="center" wrapText="1"/>
    </xf>
    <xf numFmtId="0" fontId="40" fillId="0" borderId="39" xfId="0" applyFont="1" applyBorder="1" applyAlignment="1">
      <alignment vertical="top" wrapText="1"/>
    </xf>
    <xf numFmtId="0" fontId="29" fillId="0" borderId="6" xfId="0" applyFont="1" applyBorder="1" applyAlignment="1">
      <alignment horizontal="justify" vertical="top" wrapText="1"/>
    </xf>
    <xf numFmtId="3" fontId="39" fillId="0" borderId="33" xfId="0" applyNumberFormat="1" applyFont="1" applyBorder="1" applyAlignment="1">
      <alignment horizontal="center" vertical="center" wrapText="1"/>
    </xf>
    <xf numFmtId="0" fontId="40" fillId="0" borderId="37" xfId="0" applyFont="1" applyBorder="1" applyAlignment="1">
      <alignment vertical="top" wrapText="1"/>
    </xf>
    <xf numFmtId="3" fontId="39" fillId="0" borderId="6" xfId="0" applyNumberFormat="1" applyFont="1" applyBorder="1" applyAlignment="1">
      <alignment horizontal="center" vertical="center" wrapText="1"/>
    </xf>
    <xf numFmtId="172" fontId="41" fillId="0" borderId="37" xfId="0" applyNumberFormat="1" applyFont="1" applyBorder="1" applyAlignment="1">
      <alignment horizontal="right" wrapText="1"/>
    </xf>
    <xf numFmtId="0" fontId="38" fillId="0" borderId="0" xfId="0" applyFont="1" applyBorder="1" applyAlignment="1">
      <alignment vertical="top" wrapText="1"/>
    </xf>
    <xf numFmtId="0" fontId="39" fillId="0" borderId="22" xfId="0" applyFont="1" applyBorder="1" applyAlignment="1">
      <alignment horizontal="left" vertical="top" wrapText="1"/>
    </xf>
    <xf numFmtId="0" fontId="29" fillId="0" borderId="20" xfId="0" applyFont="1" applyBorder="1" applyAlignment="1">
      <alignment vertical="top" wrapText="1"/>
    </xf>
    <xf numFmtId="3" fontId="39" fillId="0" borderId="20" xfId="0" applyNumberFormat="1" applyFont="1" applyBorder="1" applyAlignment="1">
      <alignment horizontal="center" vertical="center" wrapText="1"/>
    </xf>
    <xf numFmtId="172" fontId="41" fillId="0" borderId="28" xfId="0" applyNumberFormat="1" applyFont="1" applyBorder="1" applyAlignment="1">
      <alignment horizontal="right" wrapText="1"/>
    </xf>
    <xf numFmtId="0" fontId="42" fillId="0" borderId="6" xfId="0" applyFont="1" applyBorder="1" applyAlignment="1">
      <alignment horizontal="justify" vertical="top" wrapText="1"/>
    </xf>
    <xf numFmtId="3" fontId="44" fillId="0" borderId="6" xfId="0" applyNumberFormat="1" applyFont="1" applyBorder="1" applyAlignment="1">
      <alignment horizontal="center" vertical="center" wrapText="1"/>
    </xf>
    <xf numFmtId="0" fontId="42" fillId="0" borderId="33" xfId="0" applyFont="1" applyBorder="1" applyAlignment="1">
      <alignment horizontal="justify" vertical="top" wrapText="1"/>
    </xf>
    <xf numFmtId="3" fontId="44" fillId="0" borderId="33" xfId="0" applyNumberFormat="1" applyFont="1" applyBorder="1" applyAlignment="1">
      <alignment horizontal="center" vertical="center" wrapText="1"/>
    </xf>
    <xf numFmtId="0" fontId="40" fillId="0" borderId="34" xfId="0" applyFont="1" applyBorder="1" applyAlignment="1">
      <alignment vertical="top" wrapText="1"/>
    </xf>
    <xf numFmtId="0" fontId="42" fillId="0" borderId="2" xfId="0" applyFont="1" applyBorder="1" applyAlignment="1">
      <alignment horizontal="justify" vertical="top" wrapText="1"/>
    </xf>
    <xf numFmtId="3" fontId="44" fillId="0" borderId="2" xfId="0" applyNumberFormat="1" applyFont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justify" vertical="top" wrapText="1"/>
    </xf>
    <xf numFmtId="3" fontId="44" fillId="0" borderId="20" xfId="0" applyNumberFormat="1" applyFont="1" applyBorder="1" applyAlignment="1">
      <alignment horizontal="center" vertical="center" wrapText="1"/>
    </xf>
    <xf numFmtId="0" fontId="40" fillId="0" borderId="28" xfId="0" applyFont="1" applyBorder="1" applyAlignment="1">
      <alignment vertical="top" wrapText="1"/>
    </xf>
    <xf numFmtId="0" fontId="33" fillId="0" borderId="0" xfId="0" applyFont="1" applyBorder="1" applyAlignment="1">
      <alignment vertical="center" wrapText="1"/>
    </xf>
    <xf numFmtId="0" fontId="42" fillId="0" borderId="35" xfId="0" applyFont="1" applyBorder="1" applyAlignment="1">
      <alignment horizontal="justify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justify" vertical="top" wrapText="1"/>
    </xf>
    <xf numFmtId="0" fontId="42" fillId="0" borderId="35" xfId="0" applyFont="1" applyBorder="1" applyAlignment="1">
      <alignment horizontal="justify" vertical="top" wrapText="1"/>
    </xf>
    <xf numFmtId="3" fontId="44" fillId="0" borderId="35" xfId="0" applyNumberFormat="1" applyFont="1" applyBorder="1" applyAlignment="1">
      <alignment horizontal="center" vertical="center" wrapText="1"/>
    </xf>
    <xf numFmtId="0" fontId="40" fillId="0" borderId="36" xfId="0" applyFont="1" applyBorder="1" applyAlignment="1">
      <alignment vertical="top" wrapText="1"/>
    </xf>
    <xf numFmtId="0" fontId="42" fillId="0" borderId="40" xfId="0" applyFont="1" applyBorder="1" applyAlignment="1">
      <alignment horizontal="justify" vertical="top" wrapText="1"/>
    </xf>
    <xf numFmtId="3" fontId="44" fillId="0" borderId="40" xfId="0" applyNumberFormat="1" applyFont="1" applyBorder="1" applyAlignment="1">
      <alignment horizontal="center" vertical="center" wrapText="1"/>
    </xf>
    <xf numFmtId="0" fontId="40" fillId="0" borderId="41" xfId="0" applyFont="1" applyBorder="1" applyAlignment="1">
      <alignment vertical="top" wrapText="1"/>
    </xf>
    <xf numFmtId="0" fontId="42" fillId="0" borderId="29" xfId="0" applyFont="1" applyBorder="1" applyAlignment="1">
      <alignment horizontal="justify" vertical="top" wrapText="1"/>
    </xf>
    <xf numFmtId="0" fontId="29" fillId="0" borderId="30" xfId="0" applyFont="1" applyBorder="1" applyAlignment="1">
      <alignment/>
    </xf>
    <xf numFmtId="0" fontId="29" fillId="0" borderId="41" xfId="0" applyFont="1" applyBorder="1" applyAlignment="1">
      <alignment/>
    </xf>
    <xf numFmtId="0" fontId="42" fillId="0" borderId="31" xfId="0" applyFont="1" applyBorder="1" applyAlignment="1">
      <alignment horizontal="justify" vertical="top" wrapText="1"/>
    </xf>
    <xf numFmtId="3" fontId="44" fillId="0" borderId="31" xfId="0" applyNumberFormat="1" applyFont="1" applyBorder="1" applyAlignment="1">
      <alignment horizontal="center" vertical="center" wrapText="1"/>
    </xf>
    <xf numFmtId="0" fontId="29" fillId="0" borderId="32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3" fontId="44" fillId="0" borderId="29" xfId="0" applyNumberFormat="1" applyFont="1" applyBorder="1" applyAlignment="1">
      <alignment horizontal="right" vertical="center"/>
    </xf>
    <xf numFmtId="0" fontId="29" fillId="0" borderId="37" xfId="0" applyFont="1" applyBorder="1" applyAlignment="1">
      <alignment/>
    </xf>
    <xf numFmtId="0" fontId="29" fillId="0" borderId="27" xfId="0" applyNumberFormat="1" applyFont="1" applyBorder="1" applyAlignment="1">
      <alignment horizontal="center" vertical="center"/>
    </xf>
    <xf numFmtId="0" fontId="29" fillId="0" borderId="42" xfId="0" applyNumberFormat="1" applyFont="1" applyBorder="1" applyAlignment="1">
      <alignment vertical="center"/>
    </xf>
    <xf numFmtId="0" fontId="45" fillId="0" borderId="15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right" vertical="center"/>
    </xf>
    <xf numFmtId="0" fontId="29" fillId="0" borderId="43" xfId="0" applyNumberFormat="1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29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0" fillId="0" borderId="6" xfId="0" applyBorder="1" applyAlignment="1">
      <alignment vertical="center" wrapText="1"/>
    </xf>
    <xf numFmtId="14" fontId="47" fillId="0" borderId="0" xfId="0" applyNumberFormat="1" applyFont="1" applyAlignment="1">
      <alignment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8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48" fillId="3" borderId="51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53" xfId="0" applyFill="1" applyBorder="1" applyAlignment="1">
      <alignment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3" fontId="0" fillId="0" borderId="54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3" fontId="0" fillId="0" borderId="56" xfId="0" applyNumberFormat="1" applyBorder="1" applyAlignment="1">
      <alignment vertical="center" wrapText="1"/>
    </xf>
    <xf numFmtId="3" fontId="0" fillId="3" borderId="6" xfId="0" applyNumberFormat="1" applyFill="1" applyBorder="1" applyAlignment="1">
      <alignment vertical="center" wrapText="1"/>
    </xf>
    <xf numFmtId="0" fontId="48" fillId="0" borderId="56" xfId="0" applyFont="1" applyFill="1" applyBorder="1" applyAlignment="1">
      <alignment vertical="center"/>
    </xf>
    <xf numFmtId="0" fontId="0" fillId="0" borderId="56" xfId="0" applyBorder="1" applyAlignment="1">
      <alignment/>
    </xf>
    <xf numFmtId="0" fontId="36" fillId="0" borderId="13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3" fontId="36" fillId="0" borderId="13" xfId="0" applyNumberFormat="1" applyFont="1" applyBorder="1" applyAlignment="1">
      <alignment vertical="center" wrapText="1"/>
    </xf>
    <xf numFmtId="3" fontId="36" fillId="0" borderId="15" xfId="0" applyNumberFormat="1" applyFont="1" applyBorder="1" applyAlignment="1">
      <alignment vertical="center" wrapText="1"/>
    </xf>
    <xf numFmtId="3" fontId="36" fillId="0" borderId="15" xfId="0" applyNumberFormat="1" applyFont="1" applyBorder="1" applyAlignment="1">
      <alignment vertical="center"/>
    </xf>
    <xf numFmtId="3" fontId="36" fillId="0" borderId="57" xfId="0" applyNumberFormat="1" applyFont="1" applyBorder="1" applyAlignment="1">
      <alignment vertical="center" wrapText="1"/>
    </xf>
    <xf numFmtId="3" fontId="36" fillId="3" borderId="15" xfId="0" applyNumberFormat="1" applyFont="1" applyFill="1" applyBorder="1" applyAlignment="1">
      <alignment vertical="center" wrapText="1"/>
    </xf>
    <xf numFmtId="0" fontId="36" fillId="0" borderId="57" xfId="0" applyFont="1" applyBorder="1" applyAlignment="1">
      <alignment/>
    </xf>
    <xf numFmtId="0" fontId="36" fillId="4" borderId="58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vertical="center" wrapText="1"/>
    </xf>
    <xf numFmtId="0" fontId="36" fillId="4" borderId="59" xfId="0" applyFont="1" applyFill="1" applyBorder="1" applyAlignment="1">
      <alignment horizontal="center" vertical="center" wrapText="1"/>
    </xf>
    <xf numFmtId="3" fontId="36" fillId="4" borderId="58" xfId="0" applyNumberFormat="1" applyFont="1" applyFill="1" applyBorder="1" applyAlignment="1">
      <alignment vertical="center" wrapText="1"/>
    </xf>
    <xf numFmtId="3" fontId="36" fillId="4" borderId="7" xfId="0" applyNumberFormat="1" applyFont="1" applyFill="1" applyBorder="1" applyAlignment="1">
      <alignment vertical="center" wrapText="1"/>
    </xf>
    <xf numFmtId="3" fontId="36" fillId="4" borderId="7" xfId="0" applyNumberFormat="1" applyFont="1" applyFill="1" applyBorder="1" applyAlignment="1">
      <alignment vertical="center"/>
    </xf>
    <xf numFmtId="3" fontId="36" fillId="4" borderId="60" xfId="0" applyNumberFormat="1" applyFont="1" applyFill="1" applyBorder="1" applyAlignment="1">
      <alignment vertical="center" wrapText="1"/>
    </xf>
    <xf numFmtId="3" fontId="36" fillId="4" borderId="61" xfId="0" applyNumberFormat="1" applyFont="1" applyFill="1" applyBorder="1" applyAlignment="1">
      <alignment vertical="center" wrapText="1"/>
    </xf>
    <xf numFmtId="3" fontId="36" fillId="4" borderId="4" xfId="0" applyNumberFormat="1" applyFont="1" applyFill="1" applyBorder="1" applyAlignment="1">
      <alignment vertical="center" wrapText="1"/>
    </xf>
    <xf numFmtId="0" fontId="0" fillId="0" borderId="54" xfId="0" applyFill="1" applyBorder="1" applyAlignment="1">
      <alignment horizontal="center" vertical="center" wrapText="1"/>
    </xf>
    <xf numFmtId="0" fontId="29" fillId="0" borderId="6" xfId="0" applyFont="1" applyFill="1" applyBorder="1" applyAlignment="1">
      <alignment vertical="center" wrapText="1"/>
    </xf>
    <xf numFmtId="0" fontId="0" fillId="0" borderId="55" xfId="0" applyFill="1" applyBorder="1" applyAlignment="1">
      <alignment vertical="center"/>
    </xf>
    <xf numFmtId="3" fontId="0" fillId="0" borderId="54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56" xfId="0" applyNumberFormat="1" applyFill="1" applyBorder="1" applyAlignment="1">
      <alignment vertical="center"/>
    </xf>
    <xf numFmtId="3" fontId="0" fillId="3" borderId="6" xfId="0" applyNumberFormat="1" applyFill="1" applyBorder="1" applyAlignment="1">
      <alignment vertical="center"/>
    </xf>
    <xf numFmtId="0" fontId="49" fillId="0" borderId="6" xfId="0" applyFont="1" applyFill="1" applyBorder="1" applyAlignment="1">
      <alignment vertical="center" wrapText="1"/>
    </xf>
    <xf numFmtId="0" fontId="0" fillId="0" borderId="56" xfId="0" applyFill="1" applyBorder="1" applyAlignment="1">
      <alignment/>
    </xf>
    <xf numFmtId="0" fontId="49" fillId="0" borderId="11" xfId="0" applyFont="1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63" xfId="0" applyNumberFormat="1" applyFill="1" applyBorder="1" applyAlignment="1">
      <alignment vertical="center"/>
    </xf>
    <xf numFmtId="3" fontId="0" fillId="3" borderId="11" xfId="0" applyNumberFormat="1" applyFill="1" applyBorder="1" applyAlignment="1">
      <alignment vertical="center" wrapText="1"/>
    </xf>
    <xf numFmtId="0" fontId="0" fillId="0" borderId="63" xfId="0" applyFill="1" applyBorder="1" applyAlignment="1">
      <alignment/>
    </xf>
    <xf numFmtId="0" fontId="49" fillId="0" borderId="63" xfId="0" applyFont="1" applyFill="1" applyBorder="1" applyAlignment="1">
      <alignment horizontal="center" wrapText="1"/>
    </xf>
    <xf numFmtId="0" fontId="0" fillId="0" borderId="57" xfId="0" applyBorder="1" applyAlignment="1">
      <alignment/>
    </xf>
    <xf numFmtId="0" fontId="50" fillId="0" borderId="1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3" fontId="33" fillId="0" borderId="13" xfId="0" applyNumberFormat="1" applyFont="1" applyBorder="1" applyAlignment="1">
      <alignment vertical="center" wrapText="1"/>
    </xf>
    <xf numFmtId="3" fontId="33" fillId="0" borderId="15" xfId="0" applyNumberFormat="1" applyFont="1" applyBorder="1" applyAlignment="1">
      <alignment vertical="center" wrapText="1"/>
    </xf>
    <xf numFmtId="3" fontId="33" fillId="0" borderId="15" xfId="0" applyNumberFormat="1" applyFont="1" applyBorder="1" applyAlignment="1">
      <alignment vertical="center"/>
    </xf>
    <xf numFmtId="3" fontId="33" fillId="0" borderId="57" xfId="0" applyNumberFormat="1" applyFont="1" applyBorder="1" applyAlignment="1">
      <alignment vertical="center" wrapText="1"/>
    </xf>
    <xf numFmtId="3" fontId="33" fillId="3" borderId="14" xfId="0" applyNumberFormat="1" applyFont="1" applyFill="1" applyBorder="1" applyAlignment="1">
      <alignment vertical="center" wrapText="1"/>
    </xf>
    <xf numFmtId="0" fontId="39" fillId="0" borderId="57" xfId="0" applyFont="1" applyBorder="1" applyAlignment="1">
      <alignment/>
    </xf>
    <xf numFmtId="0" fontId="48" fillId="4" borderId="7" xfId="0" applyFont="1" applyFill="1" applyBorder="1" applyAlignment="1">
      <alignment vertical="center" wrapText="1"/>
    </xf>
    <xf numFmtId="0" fontId="0" fillId="4" borderId="59" xfId="0" applyFill="1" applyBorder="1" applyAlignment="1">
      <alignment vertical="center"/>
    </xf>
    <xf numFmtId="3" fontId="0" fillId="4" borderId="58" xfId="0" applyNumberFormat="1" applyFill="1" applyBorder="1" applyAlignment="1">
      <alignment vertical="center"/>
    </xf>
    <xf numFmtId="3" fontId="0" fillId="4" borderId="7" xfId="0" applyNumberFormat="1" applyFill="1" applyBorder="1" applyAlignment="1">
      <alignment vertical="center"/>
    </xf>
    <xf numFmtId="3" fontId="0" fillId="4" borderId="60" xfId="0" applyNumberFormat="1" applyFill="1" applyBorder="1" applyAlignment="1">
      <alignment vertical="center"/>
    </xf>
    <xf numFmtId="3" fontId="0" fillId="4" borderId="61" xfId="0" applyNumberFormat="1" applyFill="1" applyBorder="1" applyAlignment="1">
      <alignment vertical="center"/>
    </xf>
    <xf numFmtId="3" fontId="0" fillId="4" borderId="4" xfId="0" applyNumberFormat="1" applyFill="1" applyBorder="1" applyAlignment="1">
      <alignment vertical="center"/>
    </xf>
    <xf numFmtId="0" fontId="36" fillId="0" borderId="64" xfId="0" applyFont="1" applyBorder="1" applyAlignment="1">
      <alignment/>
    </xf>
    <xf numFmtId="0" fontId="0" fillId="0" borderId="0" xfId="0" applyBorder="1" applyAlignment="1">
      <alignment/>
    </xf>
    <xf numFmtId="0" fontId="0" fillId="0" borderId="65" xfId="0" applyBorder="1" applyAlignment="1">
      <alignment/>
    </xf>
    <xf numFmtId="0" fontId="36" fillId="0" borderId="54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left" vertical="center" wrapText="1"/>
    </xf>
    <xf numFmtId="0" fontId="36" fillId="0" borderId="55" xfId="0" applyFont="1" applyFill="1" applyBorder="1" applyAlignment="1">
      <alignment vertical="center"/>
    </xf>
    <xf numFmtId="3" fontId="29" fillId="0" borderId="54" xfId="0" applyNumberFormat="1" applyFont="1" applyFill="1" applyBorder="1" applyAlignment="1">
      <alignment vertical="center"/>
    </xf>
    <xf numFmtId="3" fontId="29" fillId="0" borderId="6" xfId="0" applyNumberFormat="1" applyFont="1" applyFill="1" applyBorder="1" applyAlignment="1">
      <alignment vertical="center"/>
    </xf>
    <xf numFmtId="3" fontId="29" fillId="0" borderId="56" xfId="0" applyNumberFormat="1" applyFont="1" applyFill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63" xfId="0" applyNumberFormat="1" applyBorder="1" applyAlignment="1">
      <alignment vertical="center" wrapText="1"/>
    </xf>
    <xf numFmtId="3" fontId="0" fillId="0" borderId="56" xfId="0" applyNumberFormat="1" applyFill="1" applyBorder="1" applyAlignment="1">
      <alignment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51" fillId="0" borderId="56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3" fontId="36" fillId="0" borderId="57" xfId="0" applyNumberFormat="1" applyFont="1" applyBorder="1" applyAlignment="1">
      <alignment vertical="center"/>
    </xf>
    <xf numFmtId="3" fontId="36" fillId="3" borderId="51" xfId="0" applyNumberFormat="1" applyFont="1" applyFill="1" applyBorder="1" applyAlignment="1">
      <alignment vertical="center"/>
    </xf>
    <xf numFmtId="0" fontId="48" fillId="4" borderId="58" xfId="0" applyFont="1" applyFill="1" applyBorder="1" applyAlignment="1">
      <alignment horizontal="center" vertical="center" wrapText="1"/>
    </xf>
    <xf numFmtId="0" fontId="48" fillId="4" borderId="7" xfId="0" applyFont="1" applyFill="1" applyBorder="1" applyAlignment="1">
      <alignment vertical="center" wrapText="1"/>
    </xf>
    <xf numFmtId="0" fontId="49" fillId="0" borderId="6" xfId="0" applyFont="1" applyBorder="1" applyAlignment="1">
      <alignment vertical="center" wrapText="1"/>
    </xf>
    <xf numFmtId="3" fontId="0" fillId="3" borderId="66" xfId="0" applyNumberFormat="1" applyFill="1" applyBorder="1" applyAlignment="1">
      <alignment vertical="center"/>
    </xf>
    <xf numFmtId="0" fontId="36" fillId="0" borderId="19" xfId="0" applyFont="1" applyFill="1" applyBorder="1" applyAlignment="1">
      <alignment horizontal="center" vertical="center" wrapText="1"/>
    </xf>
    <xf numFmtId="3" fontId="0" fillId="3" borderId="67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36" fillId="0" borderId="52" xfId="0" applyFont="1" applyBorder="1" applyAlignment="1">
      <alignment vertical="center"/>
    </xf>
    <xf numFmtId="0" fontId="36" fillId="0" borderId="57" xfId="0" applyFont="1" applyFill="1" applyBorder="1" applyAlignment="1">
      <alignment horizontal="center" vertical="center" wrapText="1"/>
    </xf>
    <xf numFmtId="0" fontId="36" fillId="4" borderId="13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left" vertical="center" wrapText="1"/>
    </xf>
    <xf numFmtId="0" fontId="0" fillId="4" borderId="52" xfId="0" applyFill="1" applyBorder="1" applyAlignment="1">
      <alignment horizontal="center" vertical="center" wrapText="1"/>
    </xf>
    <xf numFmtId="3" fontId="0" fillId="4" borderId="13" xfId="0" applyNumberFormat="1" applyFill="1" applyBorder="1" applyAlignment="1">
      <alignment vertical="center" wrapText="1"/>
    </xf>
    <xf numFmtId="3" fontId="0" fillId="4" borderId="15" xfId="0" applyNumberFormat="1" applyFill="1" applyBorder="1" applyAlignment="1">
      <alignment vertical="center" wrapText="1"/>
    </xf>
    <xf numFmtId="3" fontId="0" fillId="4" borderId="15" xfId="0" applyNumberFormat="1" applyFill="1" applyBorder="1" applyAlignment="1">
      <alignment vertical="center"/>
    </xf>
    <xf numFmtId="3" fontId="0" fillId="4" borderId="57" xfId="0" applyNumberFormat="1" applyFill="1" applyBorder="1" applyAlignment="1">
      <alignment vertical="center" wrapText="1"/>
    </xf>
    <xf numFmtId="3" fontId="0" fillId="4" borderId="51" xfId="0" applyNumberFormat="1" applyFill="1" applyBorder="1" applyAlignment="1">
      <alignment vertical="center" wrapText="1"/>
    </xf>
    <xf numFmtId="0" fontId="0" fillId="4" borderId="57" xfId="0" applyFill="1" applyBorder="1" applyAlignment="1">
      <alignment vertical="center"/>
    </xf>
    <xf numFmtId="0" fontId="36" fillId="0" borderId="58" xfId="0" applyFont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65" xfId="0" applyNumberFormat="1" applyFill="1" applyBorder="1" applyAlignment="1">
      <alignment vertical="center"/>
    </xf>
    <xf numFmtId="0" fontId="0" fillId="0" borderId="68" xfId="0" applyBorder="1" applyAlignment="1">
      <alignment/>
    </xf>
    <xf numFmtId="0" fontId="0" fillId="0" borderId="17" xfId="0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6" xfId="0" applyBorder="1" applyAlignment="1">
      <alignment vertical="center"/>
    </xf>
    <xf numFmtId="0" fontId="49" fillId="0" borderId="11" xfId="0" applyFont="1" applyFill="1" applyBorder="1" applyAlignment="1">
      <alignment horizontal="left" vertical="center" wrapText="1"/>
    </xf>
    <xf numFmtId="3" fontId="0" fillId="0" borderId="69" xfId="0" applyNumberFormat="1" applyFill="1" applyBorder="1" applyAlignment="1">
      <alignment vertical="center"/>
    </xf>
    <xf numFmtId="3" fontId="49" fillId="0" borderId="69" xfId="0" applyNumberFormat="1" applyFont="1" applyFill="1" applyBorder="1" applyAlignment="1">
      <alignment vertical="center" wrapText="1"/>
    </xf>
    <xf numFmtId="0" fontId="52" fillId="0" borderId="6" xfId="0" applyFont="1" applyFill="1" applyBorder="1" applyAlignment="1">
      <alignment horizontal="left" vertical="center" wrapText="1"/>
    </xf>
    <xf numFmtId="0" fontId="36" fillId="0" borderId="54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9" xfId="0" applyBorder="1" applyAlignment="1">
      <alignment/>
    </xf>
    <xf numFmtId="0" fontId="53" fillId="0" borderId="7" xfId="0" applyFont="1" applyFill="1" applyBorder="1" applyAlignment="1">
      <alignment horizontal="left" vertical="center" wrapText="1"/>
    </xf>
    <xf numFmtId="0" fontId="0" fillId="0" borderId="59" xfId="0" applyBorder="1" applyAlignment="1">
      <alignment/>
    </xf>
    <xf numFmtId="3" fontId="0" fillId="0" borderId="58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60" xfId="0" applyNumberFormat="1" applyFill="1" applyBorder="1" applyAlignment="1">
      <alignment vertical="center"/>
    </xf>
    <xf numFmtId="0" fontId="0" fillId="0" borderId="61" xfId="0" applyBorder="1" applyAlignment="1">
      <alignment/>
    </xf>
    <xf numFmtId="0" fontId="52" fillId="0" borderId="7" xfId="0" applyFont="1" applyFill="1" applyBorder="1" applyAlignment="1">
      <alignment horizontal="left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vertical="center"/>
    </xf>
    <xf numFmtId="3" fontId="36" fillId="0" borderId="58" xfId="0" applyNumberFormat="1" applyFont="1" applyFill="1" applyBorder="1" applyAlignment="1">
      <alignment vertical="center"/>
    </xf>
    <xf numFmtId="3" fontId="36" fillId="0" borderId="7" xfId="0" applyNumberFormat="1" applyFont="1" applyFill="1" applyBorder="1" applyAlignment="1">
      <alignment vertical="center"/>
    </xf>
    <xf numFmtId="3" fontId="36" fillId="0" borderId="60" xfId="0" applyNumberFormat="1" applyFont="1" applyFill="1" applyBorder="1" applyAlignment="1">
      <alignment vertical="center"/>
    </xf>
    <xf numFmtId="0" fontId="0" fillId="4" borderId="13" xfId="0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33" fillId="4" borderId="52" xfId="0" applyFont="1" applyFill="1" applyBorder="1" applyAlignment="1">
      <alignment vertical="center"/>
    </xf>
    <xf numFmtId="3" fontId="33" fillId="4" borderId="13" xfId="0" applyNumberFormat="1" applyFont="1" applyFill="1" applyBorder="1" applyAlignment="1">
      <alignment vertical="center"/>
    </xf>
    <xf numFmtId="3" fontId="33" fillId="4" borderId="15" xfId="0" applyNumberFormat="1" applyFont="1" applyFill="1" applyBorder="1" applyAlignment="1">
      <alignment vertical="center"/>
    </xf>
    <xf numFmtId="3" fontId="33" fillId="4" borderId="57" xfId="0" applyNumberFormat="1" applyFont="1" applyFill="1" applyBorder="1" applyAlignment="1">
      <alignment vertical="center"/>
    </xf>
    <xf numFmtId="3" fontId="36" fillId="4" borderId="51" xfId="0" applyNumberFormat="1" applyFont="1" applyFill="1" applyBorder="1" applyAlignment="1">
      <alignment vertical="center"/>
    </xf>
    <xf numFmtId="0" fontId="0" fillId="4" borderId="57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 horizontal="left" wrapText="1"/>
    </xf>
    <xf numFmtId="43" fontId="2" fillId="0" borderId="0" xfId="0" applyNumberFormat="1" applyFont="1" applyAlignment="1">
      <alignment horizontal="left" wrapText="1"/>
    </xf>
    <xf numFmtId="172" fontId="3" fillId="0" borderId="0" xfId="0" applyNumberFormat="1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173" fontId="56" fillId="0" borderId="0" xfId="0" applyNumberFormat="1" applyFont="1" applyBorder="1" applyAlignment="1">
      <alignment horizontal="left" wrapText="1"/>
    </xf>
    <xf numFmtId="0" fontId="4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43" fontId="23" fillId="0" borderId="2" xfId="0" applyNumberFormat="1" applyFont="1" applyBorder="1" applyAlignment="1">
      <alignment horizontal="center" vertical="center" wrapText="1"/>
    </xf>
    <xf numFmtId="172" fontId="10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172" fontId="16" fillId="0" borderId="6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left" vertical="center" wrapText="1"/>
    </xf>
    <xf numFmtId="43" fontId="10" fillId="0" borderId="7" xfId="0" applyNumberFormat="1" applyFont="1" applyFill="1" applyBorder="1" applyAlignment="1">
      <alignment horizontal="left" vertical="center" wrapText="1"/>
    </xf>
    <xf numFmtId="172" fontId="59" fillId="0" borderId="7" xfId="0" applyNumberFormat="1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43" fontId="10" fillId="0" borderId="6" xfId="0" applyNumberFormat="1" applyFont="1" applyFill="1" applyBorder="1" applyAlignment="1">
      <alignment horizontal="left" vertical="center" wrapText="1"/>
    </xf>
    <xf numFmtId="172" fontId="59" fillId="0" borderId="6" xfId="0" applyNumberFormat="1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left" vertical="center" wrapText="1"/>
    </xf>
    <xf numFmtId="43" fontId="10" fillId="0" borderId="6" xfId="19" applyNumberFormat="1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172" fontId="59" fillId="0" borderId="6" xfId="0" applyNumberFormat="1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172" fontId="11" fillId="0" borderId="7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43" fontId="10" fillId="2" borderId="6" xfId="19" applyNumberFormat="1" applyFont="1" applyFill="1" applyBorder="1" applyAlignment="1">
      <alignment horizontal="left" vertical="center" wrapText="1"/>
    </xf>
    <xf numFmtId="172" fontId="59" fillId="0" borderId="6" xfId="19" applyNumberFormat="1" applyFont="1" applyBorder="1" applyAlignment="1">
      <alignment horizontal="left" vertical="center" wrapText="1"/>
    </xf>
    <xf numFmtId="0" fontId="60" fillId="0" borderId="5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43" fontId="10" fillId="5" borderId="11" xfId="0" applyNumberFormat="1" applyFont="1" applyFill="1" applyBorder="1" applyAlignment="1">
      <alignment horizontal="left" vertical="center" wrapText="1"/>
    </xf>
    <xf numFmtId="172" fontId="11" fillId="0" borderId="11" xfId="19" applyNumberFormat="1" applyFont="1" applyBorder="1" applyAlignment="1">
      <alignment horizontal="left" vertical="center" wrapText="1"/>
    </xf>
    <xf numFmtId="44" fontId="17" fillId="0" borderId="12" xfId="19" applyFont="1" applyBorder="1" applyAlignment="1">
      <alignment horizontal="left" vertical="center" wrapText="1"/>
    </xf>
    <xf numFmtId="43" fontId="10" fillId="0" borderId="15" xfId="19" applyNumberFormat="1" applyFont="1" applyBorder="1" applyAlignment="1">
      <alignment horizontal="left" vertical="center" wrapText="1"/>
    </xf>
    <xf numFmtId="4" fontId="9" fillId="0" borderId="15" xfId="19" applyNumberFormat="1" applyFont="1" applyBorder="1" applyAlignment="1">
      <alignment horizontal="left" vertical="center" wrapText="1"/>
    </xf>
    <xf numFmtId="44" fontId="8" fillId="0" borderId="16" xfId="19" applyFont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62" fillId="0" borderId="7" xfId="0" applyFont="1" applyFill="1" applyBorder="1" applyAlignment="1">
      <alignment horizontal="left" vertical="center" wrapText="1"/>
    </xf>
    <xf numFmtId="172" fontId="11" fillId="0" borderId="7" xfId="0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63" fillId="0" borderId="6" xfId="0" applyFont="1" applyFill="1" applyBorder="1" applyAlignment="1">
      <alignment horizontal="left" vertical="center" wrapText="1"/>
    </xf>
    <xf numFmtId="43" fontId="10" fillId="0" borderId="55" xfId="0" applyNumberFormat="1" applyFont="1" applyFill="1" applyBorder="1" applyAlignment="1">
      <alignment horizontal="left" vertical="center" wrapText="1"/>
    </xf>
    <xf numFmtId="172" fontId="11" fillId="0" borderId="6" xfId="0" applyNumberFormat="1" applyFont="1" applyFill="1" applyBorder="1" applyAlignment="1">
      <alignment horizontal="left" vertical="center" wrapText="1"/>
    </xf>
    <xf numFmtId="0" fontId="14" fillId="0" borderId="69" xfId="0" applyFont="1" applyFill="1" applyBorder="1" applyAlignment="1">
      <alignment horizontal="left" vertical="center" wrapText="1"/>
    </xf>
    <xf numFmtId="0" fontId="64" fillId="0" borderId="55" xfId="0" applyFont="1" applyFill="1" applyBorder="1" applyAlignment="1">
      <alignment horizontal="left" vertical="center" wrapText="1"/>
    </xf>
    <xf numFmtId="0" fontId="21" fillId="0" borderId="55" xfId="0" applyFont="1" applyFill="1" applyBorder="1" applyAlignment="1">
      <alignment horizontal="left" vertical="center" wrapText="1"/>
    </xf>
    <xf numFmtId="44" fontId="17" fillId="0" borderId="69" xfId="19" applyFont="1" applyFill="1" applyBorder="1" applyAlignment="1">
      <alignment horizontal="left" vertical="center" wrapText="1"/>
    </xf>
    <xf numFmtId="43" fontId="10" fillId="0" borderId="69" xfId="0" applyNumberFormat="1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43" fontId="10" fillId="0" borderId="69" xfId="19" applyNumberFormat="1" applyFont="1" applyFill="1" applyBorder="1" applyAlignment="1">
      <alignment horizontal="left" vertical="center" wrapText="1"/>
    </xf>
    <xf numFmtId="0" fontId="60" fillId="0" borderId="58" xfId="0" applyFont="1" applyFill="1" applyBorder="1" applyAlignment="1">
      <alignment horizontal="left" vertical="center" wrapText="1"/>
    </xf>
    <xf numFmtId="44" fontId="14" fillId="0" borderId="69" xfId="19" applyFont="1" applyFill="1" applyBorder="1" applyAlignment="1">
      <alignment horizontal="left" vertical="center" wrapText="1"/>
    </xf>
    <xf numFmtId="175" fontId="65" fillId="0" borderId="69" xfId="19" applyNumberFormat="1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4" fontId="66" fillId="0" borderId="69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3" fillId="0" borderId="55" xfId="0" applyFont="1" applyFill="1" applyBorder="1" applyAlignment="1">
      <alignment horizontal="left" vertical="center" wrapText="1"/>
    </xf>
    <xf numFmtId="3" fontId="66" fillId="0" borderId="69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3" fontId="10" fillId="0" borderId="55" xfId="19" applyNumberFormat="1" applyFont="1" applyFill="1" applyBorder="1" applyAlignment="1">
      <alignment horizontal="left" vertical="center" wrapText="1"/>
    </xf>
    <xf numFmtId="44" fontId="12" fillId="0" borderId="69" xfId="19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wrapText="1"/>
    </xf>
    <xf numFmtId="43" fontId="2" fillId="0" borderId="6" xfId="0" applyNumberFormat="1" applyFont="1" applyFill="1" applyBorder="1" applyAlignment="1">
      <alignment horizontal="left" wrapText="1"/>
    </xf>
    <xf numFmtId="0" fontId="15" fillId="0" borderId="54" xfId="0" applyFont="1" applyFill="1" applyBorder="1" applyAlignment="1">
      <alignment horizontal="left" vertical="center" wrapText="1"/>
    </xf>
    <xf numFmtId="0" fontId="67" fillId="0" borderId="6" xfId="0" applyFont="1" applyFill="1" applyBorder="1" applyAlignment="1">
      <alignment horizontal="left" vertical="center" wrapText="1"/>
    </xf>
    <xf numFmtId="172" fontId="11" fillId="0" borderId="6" xfId="19" applyNumberFormat="1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172" fontId="11" fillId="0" borderId="54" xfId="0" applyNumberFormat="1" applyFont="1" applyFill="1" applyBorder="1" applyAlignment="1">
      <alignment horizontal="left" vertical="center" wrapText="1"/>
    </xf>
    <xf numFmtId="44" fontId="68" fillId="0" borderId="69" xfId="19" applyFont="1" applyFill="1" applyBorder="1" applyAlignment="1">
      <alignment horizontal="left" vertical="center" wrapText="1"/>
    </xf>
    <xf numFmtId="0" fontId="69" fillId="0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3" fontId="2" fillId="0" borderId="0" xfId="0" applyNumberFormat="1" applyFont="1" applyFill="1" applyBorder="1" applyAlignment="1">
      <alignment horizontal="left" wrapText="1"/>
    </xf>
    <xf numFmtId="172" fontId="3" fillId="0" borderId="0" xfId="0" applyNumberFormat="1" applyFont="1" applyFill="1" applyBorder="1" applyAlignment="1">
      <alignment horizontal="left" wrapText="1"/>
    </xf>
    <xf numFmtId="44" fontId="68" fillId="0" borderId="12" xfId="19" applyFont="1" applyFill="1" applyBorder="1" applyAlignment="1">
      <alignment horizontal="left" vertical="center" wrapText="1"/>
    </xf>
    <xf numFmtId="43" fontId="10" fillId="0" borderId="15" xfId="19" applyNumberFormat="1" applyFont="1" applyFill="1" applyBorder="1" applyAlignment="1">
      <alignment horizontal="left" vertical="center" wrapText="1"/>
    </xf>
    <xf numFmtId="4" fontId="9" fillId="0" borderId="52" xfId="19" applyNumberFormat="1" applyFont="1" applyFill="1" applyBorder="1" applyAlignment="1">
      <alignment horizontal="left" vertical="center" wrapText="1"/>
    </xf>
    <xf numFmtId="44" fontId="8" fillId="0" borderId="16" xfId="19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5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43" fontId="10" fillId="0" borderId="7" xfId="19" applyNumberFormat="1" applyFont="1" applyFill="1" applyBorder="1" applyAlignment="1">
      <alignment horizontal="left" vertical="center" wrapText="1"/>
    </xf>
    <xf numFmtId="172" fontId="25" fillId="0" borderId="6" xfId="0" applyNumberFormat="1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43" fontId="10" fillId="0" borderId="11" xfId="0" applyNumberFormat="1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horizontal="left" vertical="center" wrapText="1"/>
    </xf>
    <xf numFmtId="0" fontId="45" fillId="0" borderId="58" xfId="0" applyFont="1" applyFill="1" applyBorder="1" applyAlignment="1">
      <alignment horizontal="left" vertical="center" wrapText="1"/>
    </xf>
    <xf numFmtId="0" fontId="45" fillId="0" borderId="6" xfId="0" applyFont="1" applyFill="1" applyBorder="1" applyAlignment="1">
      <alignment horizontal="left" vertical="center" wrapText="1"/>
    </xf>
    <xf numFmtId="0" fontId="28" fillId="0" borderId="64" xfId="0" applyFont="1" applyFill="1" applyBorder="1" applyAlignment="1">
      <alignment horizontal="left" wrapText="1"/>
    </xf>
    <xf numFmtId="0" fontId="44" fillId="0" borderId="6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43" fontId="10" fillId="0" borderId="12" xfId="19" applyNumberFormat="1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wrapText="1"/>
    </xf>
    <xf numFmtId="0" fontId="27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172" fontId="11" fillId="0" borderId="59" xfId="19" applyNumberFormat="1" applyFont="1" applyFill="1" applyBorder="1" applyAlignment="1">
      <alignment horizontal="left" vertical="center" wrapText="1"/>
    </xf>
    <xf numFmtId="172" fontId="11" fillId="0" borderId="62" xfId="19" applyNumberFormat="1" applyFont="1" applyFill="1" applyBorder="1" applyAlignment="1">
      <alignment horizontal="left" vertical="center" wrapText="1"/>
    </xf>
    <xf numFmtId="44" fontId="17" fillId="0" borderId="12" xfId="19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43" fontId="10" fillId="0" borderId="12" xfId="19" applyNumberFormat="1" applyFont="1" applyFill="1" applyBorder="1" applyAlignment="1" quotePrefix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43" fontId="10" fillId="0" borderId="62" xfId="19" applyNumberFormat="1" applyFont="1" applyFill="1" applyBorder="1" applyAlignment="1">
      <alignment horizontal="left" vertical="center" wrapText="1"/>
    </xf>
    <xf numFmtId="172" fontId="3" fillId="0" borderId="6" xfId="0" applyNumberFormat="1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vertical="center" wrapText="1"/>
    </xf>
    <xf numFmtId="43" fontId="10" fillId="0" borderId="20" xfId="19" applyNumberFormat="1" applyFont="1" applyFill="1" applyBorder="1" applyAlignment="1">
      <alignment horizontal="left" vertical="center" wrapText="1"/>
    </xf>
    <xf numFmtId="4" fontId="9" fillId="0" borderId="70" xfId="19" applyNumberFormat="1" applyFont="1" applyFill="1" applyBorder="1" applyAlignment="1">
      <alignment horizontal="left" vertical="center" wrapText="1"/>
    </xf>
    <xf numFmtId="44" fontId="17" fillId="0" borderId="21" xfId="19" applyFont="1" applyFill="1" applyBorder="1" applyAlignment="1">
      <alignment horizontal="left" vertical="center" wrapText="1"/>
    </xf>
    <xf numFmtId="43" fontId="10" fillId="0" borderId="11" xfId="19" applyNumberFormat="1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172" fontId="11" fillId="0" borderId="18" xfId="19" applyNumberFormat="1" applyFont="1" applyFill="1" applyBorder="1" applyAlignment="1">
      <alignment horizontal="left" vertical="center" wrapText="1"/>
    </xf>
    <xf numFmtId="44" fontId="14" fillId="0" borderId="12" xfId="19" applyFont="1" applyFill="1" applyBorder="1" applyAlignment="1">
      <alignment horizontal="left" vertical="center" wrapText="1"/>
    </xf>
    <xf numFmtId="172" fontId="11" fillId="0" borderId="8" xfId="19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43" fontId="2" fillId="0" borderId="20" xfId="0" applyNumberFormat="1" applyFont="1" applyFill="1" applyBorder="1" applyAlignment="1">
      <alignment horizontal="left" wrapText="1"/>
    </xf>
    <xf numFmtId="172" fontId="11" fillId="0" borderId="71" xfId="19" applyNumberFormat="1" applyFont="1" applyFill="1" applyBorder="1" applyAlignment="1">
      <alignment horizontal="left" vertical="center" wrapText="1"/>
    </xf>
    <xf numFmtId="43" fontId="10" fillId="0" borderId="71" xfId="19" applyNumberFormat="1" applyFont="1" applyFill="1" applyBorder="1" applyAlignment="1">
      <alignment horizontal="left" vertical="center" wrapText="1"/>
    </xf>
    <xf numFmtId="4" fontId="9" fillId="0" borderId="71" xfId="19" applyNumberFormat="1" applyFont="1" applyFill="1" applyBorder="1" applyAlignment="1">
      <alignment horizontal="left" vertical="center" wrapText="1"/>
    </xf>
    <xf numFmtId="44" fontId="73" fillId="0" borderId="72" xfId="19" applyFont="1" applyFill="1" applyBorder="1" applyAlignment="1">
      <alignment horizontal="left" vertical="center" wrapText="1"/>
    </xf>
    <xf numFmtId="0" fontId="57" fillId="0" borderId="58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172" fontId="25" fillId="0" borderId="7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57" fillId="0" borderId="54" xfId="0" applyFont="1" applyFill="1" applyBorder="1" applyAlignment="1">
      <alignment horizontal="left" vertical="center" wrapText="1"/>
    </xf>
    <xf numFmtId="0" fontId="74" fillId="0" borderId="6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44" fontId="76" fillId="0" borderId="16" xfId="19" applyFont="1" applyFill="1" applyBorder="1" applyAlignment="1">
      <alignment horizontal="left" vertical="center" wrapText="1"/>
    </xf>
    <xf numFmtId="44" fontId="61" fillId="0" borderId="16" xfId="19" applyFont="1" applyFill="1" applyBorder="1" applyAlignment="1">
      <alignment horizontal="left" vertical="center" wrapText="1"/>
    </xf>
    <xf numFmtId="0" fontId="78" fillId="0" borderId="73" xfId="0" applyFont="1" applyFill="1" applyBorder="1" applyAlignment="1">
      <alignment horizontal="center" vertical="center" wrapText="1"/>
    </xf>
    <xf numFmtId="43" fontId="10" fillId="0" borderId="57" xfId="19" applyNumberFormat="1" applyFont="1" applyFill="1" applyBorder="1" applyAlignment="1">
      <alignment horizontal="left" vertical="center" wrapText="1"/>
    </xf>
    <xf numFmtId="172" fontId="25" fillId="0" borderId="74" xfId="19" applyNumberFormat="1" applyFont="1" applyFill="1" applyBorder="1" applyAlignment="1">
      <alignment horizontal="left" vertical="center" wrapText="1"/>
    </xf>
    <xf numFmtId="44" fontId="76" fillId="0" borderId="72" xfId="19" applyFont="1" applyFill="1" applyBorder="1" applyAlignment="1">
      <alignment horizontal="left" vertical="center" wrapText="1"/>
    </xf>
    <xf numFmtId="172" fontId="79" fillId="0" borderId="52" xfId="19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3" fontId="10" fillId="0" borderId="2" xfId="0" applyNumberFormat="1" applyFont="1" applyFill="1" applyBorder="1" applyAlignment="1">
      <alignment horizontal="left" wrapText="1"/>
    </xf>
    <xf numFmtId="172" fontId="11" fillId="0" borderId="3" xfId="0" applyNumberFormat="1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4" fontId="58" fillId="0" borderId="6" xfId="0" applyNumberFormat="1" applyFont="1" applyFill="1" applyBorder="1" applyAlignment="1">
      <alignment horizontal="left" vertical="center" wrapText="1"/>
    </xf>
    <xf numFmtId="43" fontId="10" fillId="0" borderId="7" xfId="0" applyNumberFormat="1" applyFont="1" applyFill="1" applyBorder="1" applyAlignment="1">
      <alignment horizontal="left" wrapText="1"/>
    </xf>
    <xf numFmtId="172" fontId="11" fillId="0" borderId="8" xfId="0" applyNumberFormat="1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81" fillId="0" borderId="6" xfId="0" applyNumberFormat="1" applyFont="1" applyFill="1" applyBorder="1" applyAlignment="1">
      <alignment horizontal="left" vertical="center" wrapText="1"/>
    </xf>
    <xf numFmtId="0" fontId="16" fillId="0" borderId="54" xfId="0" applyFont="1" applyFill="1" applyBorder="1" applyAlignment="1">
      <alignment horizontal="left" vertical="center" wrapText="1"/>
    </xf>
    <xf numFmtId="0" fontId="82" fillId="0" borderId="6" xfId="0" applyFont="1" applyFill="1" applyBorder="1" applyAlignment="1">
      <alignment horizontal="left" wrapText="1"/>
    </xf>
    <xf numFmtId="0" fontId="14" fillId="0" borderId="54" xfId="0" applyFont="1" applyFill="1" applyBorder="1" applyAlignment="1">
      <alignment horizontal="left" vertical="center" wrapText="1"/>
    </xf>
    <xf numFmtId="172" fontId="11" fillId="0" borderId="20" xfId="0" applyNumberFormat="1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43" fontId="10" fillId="0" borderId="18" xfId="0" applyNumberFormat="1" applyFont="1" applyFill="1" applyBorder="1" applyAlignment="1">
      <alignment horizontal="left" vertical="center" wrapText="1"/>
    </xf>
    <xf numFmtId="172" fontId="25" fillId="0" borderId="8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left" vertical="center" wrapText="1"/>
    </xf>
    <xf numFmtId="0" fontId="57" fillId="0" borderId="6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wrapText="1"/>
    </xf>
    <xf numFmtId="0" fontId="77" fillId="0" borderId="64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43" fontId="10" fillId="0" borderId="0" xfId="19" applyNumberFormat="1" applyFont="1" applyFill="1" applyBorder="1" applyAlignment="1">
      <alignment horizontal="left" vertical="center" wrapText="1"/>
    </xf>
    <xf numFmtId="172" fontId="79" fillId="0" borderId="0" xfId="19" applyNumberFormat="1" applyFont="1" applyFill="1" applyBorder="1" applyAlignment="1">
      <alignment horizontal="left" vertical="center" wrapText="1"/>
    </xf>
    <xf numFmtId="44" fontId="61" fillId="0" borderId="65" xfId="19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45" fillId="0" borderId="7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left" vertical="center" wrapText="1"/>
    </xf>
    <xf numFmtId="172" fontId="59" fillId="0" borderId="11" xfId="0" applyNumberFormat="1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43" fontId="10" fillId="0" borderId="20" xfId="0" applyNumberFormat="1" applyFont="1" applyFill="1" applyBorder="1" applyAlignment="1">
      <alignment horizontal="left" vertical="center" wrapText="1"/>
    </xf>
    <xf numFmtId="172" fontId="59" fillId="0" borderId="20" xfId="0" applyNumberFormat="1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172" fontId="11" fillId="0" borderId="59" xfId="0" applyNumberFormat="1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69" xfId="0" applyFont="1" applyFill="1" applyBorder="1" applyAlignment="1">
      <alignment horizontal="left" wrapText="1"/>
    </xf>
    <xf numFmtId="0" fontId="78" fillId="0" borderId="6" xfId="0" applyFont="1" applyFill="1" applyBorder="1" applyAlignment="1">
      <alignment horizontal="left" vertical="center" wrapText="1"/>
    </xf>
    <xf numFmtId="43" fontId="2" fillId="0" borderId="6" xfId="0" applyNumberFormat="1" applyFont="1" applyFill="1" applyBorder="1" applyAlignment="1">
      <alignment horizontal="left"/>
    </xf>
    <xf numFmtId="172" fontId="11" fillId="0" borderId="6" xfId="0" applyNumberFormat="1" applyFont="1" applyFill="1" applyBorder="1" applyAlignment="1">
      <alignment horizontal="left" wrapText="1"/>
    </xf>
    <xf numFmtId="172" fontId="11" fillId="0" borderId="55" xfId="0" applyNumberFormat="1" applyFont="1" applyFill="1" applyBorder="1" applyAlignment="1">
      <alignment horizontal="left" wrapText="1"/>
    </xf>
    <xf numFmtId="0" fontId="17" fillId="0" borderId="69" xfId="0" applyFont="1" applyFill="1" applyBorder="1" applyAlignment="1">
      <alignment horizontal="left" wrapText="1"/>
    </xf>
    <xf numFmtId="0" fontId="22" fillId="0" borderId="75" xfId="0" applyFont="1" applyFill="1" applyBorder="1" applyAlignment="1">
      <alignment horizontal="left" vertical="center" wrapText="1"/>
    </xf>
    <xf numFmtId="0" fontId="22" fillId="0" borderId="76" xfId="0" applyFont="1" applyFill="1" applyBorder="1" applyAlignment="1">
      <alignment horizontal="left" vertical="center" wrapText="1"/>
    </xf>
    <xf numFmtId="43" fontId="2" fillId="0" borderId="76" xfId="19" applyNumberFormat="1" applyFont="1" applyFill="1" applyBorder="1" applyAlignment="1" applyProtection="1">
      <alignment horizontal="left"/>
      <protection/>
    </xf>
    <xf numFmtId="172" fontId="11" fillId="0" borderId="7" xfId="0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22" fillId="0" borderId="77" xfId="0" applyFont="1" applyFill="1" applyBorder="1" applyAlignment="1">
      <alignment horizontal="left" vertical="center" wrapText="1"/>
    </xf>
    <xf numFmtId="0" fontId="22" fillId="0" borderId="78" xfId="0" applyFont="1" applyFill="1" applyBorder="1" applyAlignment="1">
      <alignment horizontal="left" vertical="center" wrapText="1"/>
    </xf>
    <xf numFmtId="43" fontId="2" fillId="0" borderId="78" xfId="19" applyNumberFormat="1" applyFont="1" applyFill="1" applyBorder="1" applyAlignment="1" applyProtection="1">
      <alignment horizontal="left"/>
      <protection/>
    </xf>
    <xf numFmtId="0" fontId="16" fillId="0" borderId="69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horizontal="left" vertical="center" wrapText="1"/>
    </xf>
    <xf numFmtId="0" fontId="83" fillId="0" borderId="20" xfId="0" applyFont="1" applyFill="1" applyBorder="1" applyAlignment="1">
      <alignment horizontal="left" vertical="center" wrapText="1"/>
    </xf>
    <xf numFmtId="43" fontId="2" fillId="0" borderId="11" xfId="0" applyNumberFormat="1" applyFont="1" applyFill="1" applyBorder="1" applyAlignment="1">
      <alignment horizontal="left" wrapText="1"/>
    </xf>
    <xf numFmtId="172" fontId="11" fillId="0" borderId="11" xfId="0" applyNumberFormat="1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left" vertical="center" wrapText="1"/>
    </xf>
    <xf numFmtId="0" fontId="20" fillId="0" borderId="79" xfId="0" applyFont="1" applyFill="1" applyBorder="1" applyAlignment="1">
      <alignment horizontal="left" vertical="center" wrapText="1"/>
    </xf>
    <xf numFmtId="43" fontId="10" fillId="0" borderId="18" xfId="0" applyNumberFormat="1" applyFont="1" applyFill="1" applyBorder="1" applyAlignment="1">
      <alignment horizontal="left" wrapText="1"/>
    </xf>
    <xf numFmtId="172" fontId="11" fillId="0" borderId="18" xfId="0" applyNumberFormat="1" applyFont="1" applyFill="1" applyBorder="1" applyAlignment="1">
      <alignment horizontal="left" wrapText="1"/>
    </xf>
    <xf numFmtId="0" fontId="60" fillId="0" borderId="80" xfId="0" applyFont="1" applyFill="1" applyBorder="1" applyAlignment="1">
      <alignment horizontal="left" vertical="center" wrapText="1"/>
    </xf>
    <xf numFmtId="172" fontId="25" fillId="0" borderId="55" xfId="0" applyNumberFormat="1" applyFont="1" applyFill="1" applyBorder="1" applyAlignment="1">
      <alignment horizontal="left" wrapText="1"/>
    </xf>
    <xf numFmtId="172" fontId="84" fillId="0" borderId="7" xfId="0" applyNumberFormat="1" applyFont="1" applyFill="1" applyBorder="1" applyAlignment="1">
      <alignment horizontal="left" wrapText="1"/>
    </xf>
    <xf numFmtId="0" fontId="17" fillId="0" borderId="81" xfId="0" applyFont="1" applyFill="1" applyBorder="1" applyAlignment="1">
      <alignment horizontal="left" vertical="center" wrapText="1"/>
    </xf>
    <xf numFmtId="0" fontId="60" fillId="0" borderId="82" xfId="0" applyFont="1" applyFill="1" applyBorder="1" applyAlignment="1">
      <alignment horizontal="left" vertical="center" wrapText="1"/>
    </xf>
    <xf numFmtId="43" fontId="10" fillId="0" borderId="20" xfId="0" applyNumberFormat="1" applyFont="1" applyFill="1" applyBorder="1" applyAlignment="1">
      <alignment horizontal="left" wrapText="1"/>
    </xf>
    <xf numFmtId="172" fontId="84" fillId="0" borderId="20" xfId="0" applyNumberFormat="1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77" fillId="0" borderId="13" xfId="0" applyFont="1" applyFill="1" applyBorder="1" applyAlignment="1">
      <alignment horizontal="left" vertical="center" wrapText="1"/>
    </xf>
    <xf numFmtId="0" fontId="85" fillId="0" borderId="0" xfId="0" applyFont="1" applyBorder="1" applyAlignment="1">
      <alignment horizontal="left" vertical="center" wrapText="1"/>
    </xf>
    <xf numFmtId="43" fontId="10" fillId="0" borderId="15" xfId="0" applyNumberFormat="1" applyFont="1" applyFill="1" applyBorder="1" applyAlignment="1">
      <alignment horizontal="left" vertical="center" wrapText="1"/>
    </xf>
    <xf numFmtId="4" fontId="10" fillId="0" borderId="15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wrapText="1"/>
    </xf>
    <xf numFmtId="0" fontId="86" fillId="0" borderId="64" xfId="0" applyFont="1" applyBorder="1" applyAlignment="1">
      <alignment horizontal="left" vertical="center" wrapText="1"/>
    </xf>
    <xf numFmtId="0" fontId="87" fillId="0" borderId="15" xfId="0" applyFont="1" applyBorder="1" applyAlignment="1">
      <alignment horizontal="left" vertical="center" wrapText="1"/>
    </xf>
    <xf numFmtId="43" fontId="10" fillId="0" borderId="0" xfId="0" applyNumberFormat="1" applyFont="1" applyBorder="1" applyAlignment="1">
      <alignment horizontal="left" vertical="center" wrapText="1"/>
    </xf>
    <xf numFmtId="172" fontId="79" fillId="0" borderId="0" xfId="0" applyNumberFormat="1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wrapText="1"/>
    </xf>
    <xf numFmtId="0" fontId="87" fillId="0" borderId="13" xfId="0" applyFont="1" applyBorder="1" applyAlignment="1">
      <alignment horizontal="left" vertical="center" wrapText="1"/>
    </xf>
    <xf numFmtId="0" fontId="88" fillId="0" borderId="18" xfId="0" applyFont="1" applyBorder="1" applyAlignment="1">
      <alignment horizontal="left" vertical="center" wrapText="1"/>
    </xf>
    <xf numFmtId="43" fontId="10" fillId="0" borderId="15" xfId="0" applyNumberFormat="1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wrapText="1"/>
    </xf>
    <xf numFmtId="0" fontId="14" fillId="0" borderId="5" xfId="0" applyFont="1" applyBorder="1" applyAlignment="1">
      <alignment horizontal="left" vertical="center" wrapText="1"/>
    </xf>
    <xf numFmtId="0" fontId="86" fillId="0" borderId="51" xfId="0" applyFont="1" applyBorder="1" applyAlignment="1">
      <alignment horizontal="left" vertical="center" wrapText="1"/>
    </xf>
    <xf numFmtId="43" fontId="10" fillId="0" borderId="18" xfId="0" applyNumberFormat="1" applyFont="1" applyBorder="1" applyAlignment="1">
      <alignment horizontal="left" wrapText="1"/>
    </xf>
    <xf numFmtId="172" fontId="11" fillId="0" borderId="8" xfId="0" applyNumberFormat="1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86" fillId="0" borderId="83" xfId="0" applyFont="1" applyBorder="1" applyAlignment="1">
      <alignment horizontal="left" vertical="center" wrapText="1"/>
    </xf>
    <xf numFmtId="0" fontId="88" fillId="0" borderId="74" xfId="0" applyFont="1" applyBorder="1" applyAlignment="1">
      <alignment horizontal="center" vertical="center" wrapText="1"/>
    </xf>
    <xf numFmtId="43" fontId="89" fillId="0" borderId="15" xfId="0" applyNumberFormat="1" applyFont="1" applyBorder="1" applyAlignment="1">
      <alignment horizontal="left" vertical="center" wrapText="1"/>
    </xf>
    <xf numFmtId="4" fontId="90" fillId="0" borderId="52" xfId="0" applyNumberFormat="1" applyFont="1" applyBorder="1" applyAlignment="1">
      <alignment horizontal="center" vertical="center" wrapText="1"/>
    </xf>
    <xf numFmtId="0" fontId="91" fillId="0" borderId="16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172" fontId="11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3" fontId="2" fillId="0" borderId="0" xfId="0" applyNumberFormat="1" applyFont="1" applyBorder="1" applyAlignment="1">
      <alignment horizontal="left" wrapText="1"/>
    </xf>
    <xf numFmtId="172" fontId="92" fillId="0" borderId="0" xfId="0" applyNumberFormat="1" applyFont="1" applyBorder="1" applyAlignment="1">
      <alignment horizontal="left" wrapText="1"/>
    </xf>
    <xf numFmtId="43" fontId="2" fillId="0" borderId="0" xfId="0" applyNumberFormat="1" applyFont="1" applyBorder="1" applyAlignment="1">
      <alignment horizontal="right" wrapText="1"/>
    </xf>
    <xf numFmtId="172" fontId="22" fillId="0" borderId="0" xfId="0" applyNumberFormat="1" applyFont="1" applyAlignment="1">
      <alignment/>
    </xf>
    <xf numFmtId="0" fontId="7" fillId="0" borderId="0" xfId="0" applyFont="1" applyAlignment="1">
      <alignment/>
    </xf>
    <xf numFmtId="43" fontId="2" fillId="0" borderId="0" xfId="0" applyNumberFormat="1" applyFont="1" applyAlignment="1">
      <alignment horizontal="right"/>
    </xf>
    <xf numFmtId="0" fontId="46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172" fontId="9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3" fontId="2" fillId="0" borderId="0" xfId="0" applyNumberFormat="1" applyFont="1" applyAlignment="1">
      <alignment horizontal="left"/>
    </xf>
    <xf numFmtId="172" fontId="93" fillId="0" borderId="0" xfId="0" applyNumberFormat="1" applyFont="1" applyAlignment="1">
      <alignment horizontal="center" wrapText="1"/>
    </xf>
    <xf numFmtId="0" fontId="4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3" fontId="10" fillId="0" borderId="2" xfId="0" applyNumberFormat="1" applyFont="1" applyBorder="1" applyAlignment="1">
      <alignment horizontal="center" vertical="center" wrapText="1"/>
    </xf>
    <xf numFmtId="172" fontId="45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176" fontId="20" fillId="0" borderId="85" xfId="0" applyNumberFormat="1" applyFont="1" applyBorder="1" applyAlignment="1">
      <alignment horizontal="right" vertical="center" wrapText="1"/>
    </xf>
    <xf numFmtId="172" fontId="20" fillId="0" borderId="86" xfId="0" applyNumberFormat="1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57" fillId="0" borderId="81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95" fillId="0" borderId="61" xfId="0" applyFont="1" applyFill="1" applyBorder="1" applyAlignment="1">
      <alignment vertical="center"/>
    </xf>
    <xf numFmtId="2" fontId="18" fillId="0" borderId="59" xfId="0" applyNumberFormat="1" applyFont="1" applyBorder="1" applyAlignment="1">
      <alignment vertical="center"/>
    </xf>
    <xf numFmtId="172" fontId="24" fillId="0" borderId="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0" fontId="1" fillId="0" borderId="54" xfId="0" applyFont="1" applyBorder="1" applyAlignment="1">
      <alignment wrapText="1"/>
    </xf>
    <xf numFmtId="0" fontId="96" fillId="0" borderId="45" xfId="0" applyFont="1" applyFill="1" applyBorder="1" applyAlignment="1">
      <alignment vertical="center"/>
    </xf>
    <xf numFmtId="2" fontId="18" fillId="0" borderId="55" xfId="0" applyNumberFormat="1" applyFont="1" applyBorder="1" applyAlignment="1">
      <alignment vertical="center"/>
    </xf>
    <xf numFmtId="172" fontId="24" fillId="0" borderId="6" xfId="0" applyNumberFormat="1" applyFont="1" applyBorder="1" applyAlignment="1">
      <alignment horizontal="center" vertical="center" wrapText="1"/>
    </xf>
    <xf numFmtId="0" fontId="17" fillId="0" borderId="69" xfId="0" applyFont="1" applyBorder="1" applyAlignment="1">
      <alignment horizontal="right" vertical="center" wrapText="1"/>
    </xf>
    <xf numFmtId="0" fontId="15" fillId="0" borderId="54" xfId="0" applyFont="1" applyBorder="1" applyAlignment="1">
      <alignment horizontal="center" vertical="center" wrapText="1"/>
    </xf>
    <xf numFmtId="0" fontId="95" fillId="0" borderId="45" xfId="0" applyFont="1" applyFill="1" applyBorder="1" applyAlignment="1">
      <alignment vertical="center"/>
    </xf>
    <xf numFmtId="0" fontId="95" fillId="0" borderId="45" xfId="0" applyFont="1" applyFill="1" applyBorder="1" applyAlignment="1">
      <alignment vertical="center" wrapText="1"/>
    </xf>
    <xf numFmtId="0" fontId="96" fillId="0" borderId="66" xfId="17" applyFont="1" applyFill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0" fontId="95" fillId="0" borderId="66" xfId="0" applyFont="1" applyBorder="1" applyAlignment="1">
      <alignment vertical="center"/>
    </xf>
    <xf numFmtId="0" fontId="95" fillId="0" borderId="67" xfId="0" applyFont="1" applyBorder="1" applyAlignment="1">
      <alignment vertical="center"/>
    </xf>
    <xf numFmtId="2" fontId="18" fillId="0" borderId="62" xfId="0" applyNumberFormat="1" applyFont="1" applyBorder="1" applyAlignment="1">
      <alignment vertical="center"/>
    </xf>
    <xf numFmtId="0" fontId="95" fillId="0" borderId="67" xfId="0" applyFont="1" applyBorder="1" applyAlignment="1">
      <alignment vertical="center" wrapText="1"/>
    </xf>
    <xf numFmtId="2" fontId="18" fillId="0" borderId="67" xfId="0" applyNumberFormat="1" applyFont="1" applyBorder="1" applyAlignment="1">
      <alignment vertical="center"/>
    </xf>
    <xf numFmtId="0" fontId="95" fillId="0" borderId="66" xfId="0" applyFont="1" applyBorder="1" applyAlignment="1">
      <alignment vertical="center" wrapText="1"/>
    </xf>
    <xf numFmtId="2" fontId="18" fillId="0" borderId="6" xfId="0" applyNumberFormat="1" applyFont="1" applyBorder="1" applyAlignment="1">
      <alignment vertical="center"/>
    </xf>
    <xf numFmtId="172" fontId="24" fillId="0" borderId="66" xfId="0" applyNumberFormat="1" applyFont="1" applyBorder="1" applyAlignment="1">
      <alignment horizontal="center" vertical="center" wrapText="1"/>
    </xf>
    <xf numFmtId="43" fontId="98" fillId="0" borderId="18" xfId="19" applyNumberFormat="1" applyFont="1" applyBorder="1" applyAlignment="1">
      <alignment horizontal="right" vertical="center" wrapText="1"/>
    </xf>
    <xf numFmtId="172" fontId="59" fillId="0" borderId="48" xfId="19" applyNumberFormat="1" applyFont="1" applyBorder="1" applyAlignment="1">
      <alignment horizontal="right" vertical="center" wrapText="1"/>
    </xf>
    <xf numFmtId="44" fontId="8" fillId="0" borderId="49" xfId="19" applyFont="1" applyBorder="1" applyAlignment="1">
      <alignment vertical="center" wrapText="1"/>
    </xf>
    <xf numFmtId="0" fontId="1" fillId="0" borderId="58" xfId="0" applyFont="1" applyBorder="1" applyAlignment="1">
      <alignment horizontal="center" wrapText="1"/>
    </xf>
    <xf numFmtId="0" fontId="96" fillId="0" borderId="68" xfId="0" applyFont="1" applyBorder="1" applyAlignment="1">
      <alignment vertical="center"/>
    </xf>
    <xf numFmtId="4" fontId="69" fillId="0" borderId="59" xfId="0" applyNumberFormat="1" applyFont="1" applyBorder="1" applyAlignment="1">
      <alignment vertical="center"/>
    </xf>
    <xf numFmtId="172" fontId="24" fillId="0" borderId="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" fontId="18" fillId="0" borderId="55" xfId="0" applyNumberFormat="1" applyFont="1" applyBorder="1" applyAlignment="1">
      <alignment vertical="center"/>
    </xf>
    <xf numFmtId="172" fontId="24" fillId="0" borderId="6" xfId="0" applyNumberFormat="1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96" fillId="0" borderId="66" xfId="0" applyFont="1" applyBorder="1" applyAlignment="1">
      <alignment vertical="center"/>
    </xf>
    <xf numFmtId="44" fontId="17" fillId="0" borderId="69" xfId="19" applyFont="1" applyFill="1" applyBorder="1" applyAlignment="1">
      <alignment horizontal="right" vertical="center" wrapText="1"/>
    </xf>
    <xf numFmtId="44" fontId="14" fillId="0" borderId="69" xfId="19" applyFont="1" applyFill="1" applyBorder="1" applyAlignment="1">
      <alignment vertical="center" wrapText="1"/>
    </xf>
    <xf numFmtId="0" fontId="95" fillId="0" borderId="79" xfId="0" applyFont="1" applyFill="1" applyBorder="1" applyAlignment="1">
      <alignment vertical="center"/>
    </xf>
    <xf numFmtId="175" fontId="65" fillId="0" borderId="69" xfId="19" applyNumberFormat="1" applyFont="1" applyFill="1" applyBorder="1" applyAlignment="1">
      <alignment vertical="center" wrapText="1"/>
    </xf>
    <xf numFmtId="0" fontId="99" fillId="0" borderId="0" xfId="17" applyFont="1" applyBorder="1" applyAlignment="1">
      <alignment vertical="center"/>
    </xf>
    <xf numFmtId="4" fontId="100" fillId="0" borderId="6" xfId="0" applyNumberFormat="1" applyFont="1" applyBorder="1" applyAlignment="1">
      <alignment vertical="center" wrapText="1"/>
    </xf>
    <xf numFmtId="4" fontId="66" fillId="0" borderId="69" xfId="0" applyNumberFormat="1" applyFont="1" applyFill="1" applyBorder="1" applyAlignment="1">
      <alignment horizontal="right" vertical="center" wrapText="1"/>
    </xf>
    <xf numFmtId="0" fontId="63" fillId="0" borderId="67" xfId="0" applyFont="1" applyBorder="1" applyAlignment="1">
      <alignment vertical="center" wrapText="1"/>
    </xf>
    <xf numFmtId="4" fontId="18" fillId="0" borderId="62" xfId="0" applyNumberFormat="1" applyFont="1" applyBorder="1" applyAlignment="1">
      <alignment vertical="center"/>
    </xf>
    <xf numFmtId="0" fontId="21" fillId="0" borderId="46" xfId="0" applyFont="1" applyFill="1" applyBorder="1" applyAlignment="1">
      <alignment horizontal="left" vertical="center" wrapText="1"/>
    </xf>
    <xf numFmtId="43" fontId="21" fillId="0" borderId="55" xfId="19" applyNumberFormat="1" applyFont="1" applyFill="1" applyBorder="1" applyAlignment="1">
      <alignment horizontal="right" vertical="center" wrapText="1"/>
    </xf>
    <xf numFmtId="172" fontId="59" fillId="0" borderId="6" xfId="0" applyNumberFormat="1" applyFont="1" applyFill="1" applyBorder="1" applyAlignment="1">
      <alignment horizontal="center" vertical="center" wrapText="1"/>
    </xf>
    <xf numFmtId="43" fontId="101" fillId="0" borderId="6" xfId="0" applyNumberFormat="1" applyFont="1" applyFill="1" applyBorder="1" applyAlignment="1">
      <alignment horizontal="right" vertical="center" wrapText="1"/>
    </xf>
    <xf numFmtId="0" fontId="57" fillId="0" borderId="83" xfId="0" applyFont="1" applyFill="1" applyBorder="1" applyAlignment="1">
      <alignment horizontal="center" vertical="center" wrapText="1"/>
    </xf>
    <xf numFmtId="0" fontId="57" fillId="0" borderId="58" xfId="0" applyFont="1" applyFill="1" applyBorder="1" applyAlignment="1">
      <alignment horizontal="center" vertical="center" wrapText="1"/>
    </xf>
    <xf numFmtId="0" fontId="96" fillId="0" borderId="7" xfId="0" applyFont="1" applyFill="1" applyBorder="1" applyAlignment="1">
      <alignment/>
    </xf>
    <xf numFmtId="0" fontId="102" fillId="0" borderId="7" xfId="0" applyFont="1" applyFill="1" applyBorder="1" applyAlignment="1">
      <alignment horizontal="center" vertical="center" wrapText="1"/>
    </xf>
    <xf numFmtId="0" fontId="102" fillId="0" borderId="17" xfId="0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center" wrapText="1"/>
    </xf>
    <xf numFmtId="0" fontId="103" fillId="0" borderId="6" xfId="0" applyFont="1" applyBorder="1" applyAlignment="1">
      <alignment wrapText="1"/>
    </xf>
    <xf numFmtId="4" fontId="104" fillId="0" borderId="6" xfId="0" applyNumberFormat="1" applyFont="1" applyBorder="1" applyAlignment="1">
      <alignment/>
    </xf>
    <xf numFmtId="0" fontId="102" fillId="0" borderId="6" xfId="0" applyFont="1" applyFill="1" applyBorder="1" applyAlignment="1">
      <alignment horizontal="center" vertical="center" wrapText="1"/>
    </xf>
    <xf numFmtId="0" fontId="102" fillId="0" borderId="69" xfId="0" applyFont="1" applyFill="1" applyBorder="1" applyAlignment="1">
      <alignment horizontal="center" vertical="center" wrapText="1"/>
    </xf>
    <xf numFmtId="0" fontId="96" fillId="0" borderId="6" xfId="0" applyFont="1" applyFill="1" applyBorder="1" applyAlignment="1">
      <alignment/>
    </xf>
    <xf numFmtId="0" fontId="95" fillId="0" borderId="66" xfId="0" applyFont="1" applyFill="1" applyBorder="1" applyAlignment="1">
      <alignment wrapText="1"/>
    </xf>
    <xf numFmtId="4" fontId="104" fillId="0" borderId="55" xfId="0" applyNumberFormat="1" applyFont="1" applyFill="1" applyBorder="1" applyAlignment="1">
      <alignment/>
    </xf>
    <xf numFmtId="4" fontId="105" fillId="0" borderId="55" xfId="0" applyNumberFormat="1" applyFont="1" applyBorder="1" applyAlignment="1">
      <alignment vertical="center"/>
    </xf>
    <xf numFmtId="0" fontId="24" fillId="0" borderId="6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4" fontId="104" fillId="0" borderId="55" xfId="0" applyNumberFormat="1" applyFont="1" applyBorder="1" applyAlignment="1">
      <alignment vertical="center"/>
    </xf>
    <xf numFmtId="4" fontId="104" fillId="0" borderId="55" xfId="0" applyNumberFormat="1" applyFont="1" applyFill="1" applyBorder="1" applyAlignment="1">
      <alignment vertical="center"/>
    </xf>
    <xf numFmtId="4" fontId="105" fillId="0" borderId="55" xfId="0" applyNumberFormat="1" applyFont="1" applyFill="1" applyBorder="1" applyAlignment="1">
      <alignment vertical="center"/>
    </xf>
    <xf numFmtId="0" fontId="106" fillId="0" borderId="66" xfId="0" applyFont="1" applyBorder="1" applyAlignment="1">
      <alignment horizontal="left" vertical="center" wrapText="1"/>
    </xf>
    <xf numFmtId="0" fontId="95" fillId="0" borderId="66" xfId="0" applyFont="1" applyBorder="1" applyAlignment="1">
      <alignment horizontal="left" vertical="center" wrapText="1"/>
    </xf>
    <xf numFmtId="0" fontId="1" fillId="0" borderId="69" xfId="0" applyFont="1" applyFill="1" applyBorder="1" applyAlignment="1">
      <alignment wrapText="1"/>
    </xf>
    <xf numFmtId="0" fontId="99" fillId="0" borderId="66" xfId="0" applyFont="1" applyFill="1" applyBorder="1" applyAlignment="1">
      <alignment horizontal="left" vertical="center"/>
    </xf>
    <xf numFmtId="0" fontId="96" fillId="0" borderId="66" xfId="0" applyFont="1" applyFill="1" applyBorder="1" applyAlignment="1">
      <alignment vertical="center"/>
    </xf>
    <xf numFmtId="4" fontId="104" fillId="0" borderId="6" xfId="0" applyNumberFormat="1" applyFont="1" applyFill="1" applyBorder="1" applyAlignment="1">
      <alignment vertical="center"/>
    </xf>
    <xf numFmtId="0" fontId="107" fillId="0" borderId="51" xfId="0" applyFont="1" applyFill="1" applyBorder="1" applyAlignment="1">
      <alignment vertical="center" wrapText="1"/>
    </xf>
    <xf numFmtId="4" fontId="108" fillId="0" borderId="16" xfId="0" applyNumberFormat="1" applyFont="1" applyBorder="1" applyAlignment="1">
      <alignment vertical="center"/>
    </xf>
    <xf numFmtId="172" fontId="59" fillId="0" borderId="59" xfId="19" applyNumberFormat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96" fillId="0" borderId="7" xfId="0" applyFont="1" applyBorder="1" applyAlignment="1">
      <alignment vertical="center"/>
    </xf>
    <xf numFmtId="4" fontId="109" fillId="0" borderId="59" xfId="0" applyNumberFormat="1" applyFont="1" applyBorder="1" applyAlignment="1">
      <alignment/>
    </xf>
    <xf numFmtId="172" fontId="59" fillId="0" borderId="8" xfId="19" applyNumberFormat="1" applyFont="1" applyFill="1" applyBorder="1" applyAlignment="1">
      <alignment horizontal="center" vertical="center" wrapText="1"/>
    </xf>
    <xf numFmtId="44" fontId="17" fillId="0" borderId="17" xfId="19" applyFont="1" applyFill="1" applyBorder="1" applyAlignment="1">
      <alignment horizontal="right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06" fillId="0" borderId="6" xfId="0" applyFont="1" applyBorder="1" applyAlignment="1">
      <alignment vertical="center" wrapText="1"/>
    </xf>
    <xf numFmtId="43" fontId="104" fillId="0" borderId="55" xfId="0" applyNumberFormat="1" applyFont="1" applyBorder="1" applyAlignment="1">
      <alignment vertical="center"/>
    </xf>
    <xf numFmtId="172" fontId="24" fillId="0" borderId="62" xfId="19" applyNumberFormat="1" applyFont="1" applyFill="1" applyBorder="1" applyAlignment="1">
      <alignment horizontal="center" vertical="center" wrapText="1"/>
    </xf>
    <xf numFmtId="44" fontId="17" fillId="0" borderId="69" xfId="19" applyFont="1" applyFill="1" applyBorder="1" applyAlignment="1">
      <alignment vertical="center" wrapText="1"/>
    </xf>
    <xf numFmtId="0" fontId="95" fillId="0" borderId="6" xfId="0" applyFont="1" applyBorder="1" applyAlignment="1">
      <alignment vertical="center" wrapText="1"/>
    </xf>
    <xf numFmtId="172" fontId="24" fillId="0" borderId="6" xfId="19" applyNumberFormat="1" applyFont="1" applyFill="1" applyBorder="1" applyAlignment="1">
      <alignment horizontal="center" vertical="center" wrapText="1"/>
    </xf>
    <xf numFmtId="0" fontId="63" fillId="0" borderId="6" xfId="0" applyFont="1" applyBorder="1" applyAlignment="1">
      <alignment vertical="center" wrapText="1"/>
    </xf>
    <xf numFmtId="43" fontId="110" fillId="0" borderId="55" xfId="0" applyNumberFormat="1" applyFont="1" applyBorder="1" applyAlignment="1">
      <alignment vertical="center"/>
    </xf>
    <xf numFmtId="0" fontId="46" fillId="0" borderId="54" xfId="0" applyFont="1" applyBorder="1" applyAlignment="1">
      <alignment wrapText="1"/>
    </xf>
    <xf numFmtId="0" fontId="96" fillId="0" borderId="6" xfId="0" applyFont="1" applyBorder="1" applyAlignment="1">
      <alignment vertical="center"/>
    </xf>
    <xf numFmtId="43" fontId="105" fillId="0" borderId="55" xfId="0" applyNumberFormat="1" applyFont="1" applyBorder="1" applyAlignment="1">
      <alignment vertical="center"/>
    </xf>
    <xf numFmtId="0" fontId="95" fillId="0" borderId="6" xfId="0" applyFont="1" applyFill="1" applyBorder="1" applyAlignment="1">
      <alignment vertical="center" wrapText="1"/>
    </xf>
    <xf numFmtId="43" fontId="104" fillId="0" borderId="55" xfId="0" applyNumberFormat="1" applyFont="1" applyFill="1" applyBorder="1" applyAlignment="1">
      <alignment horizontal="right" vertical="center"/>
    </xf>
    <xf numFmtId="0" fontId="106" fillId="0" borderId="6" xfId="0" applyFont="1" applyFill="1" applyBorder="1" applyAlignment="1">
      <alignment vertical="center" wrapText="1"/>
    </xf>
    <xf numFmtId="0" fontId="96" fillId="0" borderId="6" xfId="0" applyFont="1" applyFill="1" applyBorder="1" applyAlignment="1">
      <alignment vertical="center"/>
    </xf>
    <xf numFmtId="43" fontId="105" fillId="0" borderId="62" xfId="0" applyNumberFormat="1" applyFont="1" applyFill="1" applyBorder="1" applyAlignment="1">
      <alignment horizontal="right" vertical="center"/>
    </xf>
    <xf numFmtId="44" fontId="17" fillId="0" borderId="12" xfId="19" applyFont="1" applyFill="1" applyBorder="1" applyAlignment="1">
      <alignment vertical="center" wrapText="1"/>
    </xf>
    <xf numFmtId="0" fontId="106" fillId="0" borderId="55" xfId="0" applyFont="1" applyFill="1" applyBorder="1" applyAlignment="1">
      <alignment vertical="center"/>
    </xf>
    <xf numFmtId="43" fontId="18" fillId="0" borderId="11" xfId="0" applyNumberFormat="1" applyFont="1" applyFill="1" applyBorder="1" applyAlignment="1">
      <alignment horizontal="right" vertical="center"/>
    </xf>
    <xf numFmtId="172" fontId="24" fillId="0" borderId="0" xfId="19" applyNumberFormat="1" applyFont="1" applyFill="1" applyBorder="1" applyAlignment="1">
      <alignment horizontal="center" vertical="center" wrapText="1"/>
    </xf>
    <xf numFmtId="43" fontId="105" fillId="0" borderId="6" xfId="0" applyNumberFormat="1" applyFont="1" applyBorder="1" applyAlignment="1">
      <alignment vertical="center"/>
    </xf>
    <xf numFmtId="0" fontId="106" fillId="0" borderId="62" xfId="0" applyFont="1" applyBorder="1" applyAlignment="1">
      <alignment vertical="center"/>
    </xf>
    <xf numFmtId="43" fontId="18" fillId="0" borderId="11" xfId="0" applyNumberFormat="1" applyFont="1" applyBorder="1" applyAlignment="1">
      <alignment vertical="center"/>
    </xf>
    <xf numFmtId="172" fontId="24" fillId="0" borderId="11" xfId="19" applyNumberFormat="1" applyFont="1" applyFill="1" applyBorder="1" applyAlignment="1">
      <alignment horizontal="center" vertical="center" wrapText="1"/>
    </xf>
    <xf numFmtId="43" fontId="98" fillId="0" borderId="15" xfId="19" applyNumberFormat="1" applyFont="1" applyFill="1" applyBorder="1" applyAlignment="1">
      <alignment horizontal="right" vertical="center" wrapText="1"/>
    </xf>
    <xf numFmtId="172" fontId="59" fillId="0" borderId="15" xfId="19" applyNumberFormat="1" applyFont="1" applyFill="1" applyBorder="1" applyAlignment="1">
      <alignment horizontal="right" vertical="center" wrapText="1"/>
    </xf>
    <xf numFmtId="44" fontId="73" fillId="0" borderId="16" xfId="19" applyFont="1" applyFill="1" applyBorder="1" applyAlignment="1">
      <alignment vertical="center" wrapText="1"/>
    </xf>
    <xf numFmtId="0" fontId="4" fillId="0" borderId="58" xfId="0" applyFont="1" applyBorder="1" applyAlignment="1">
      <alignment wrapText="1"/>
    </xf>
    <xf numFmtId="4" fontId="78" fillId="0" borderId="7" xfId="0" applyNumberFormat="1" applyFont="1" applyBorder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0" fontId="95" fillId="0" borderId="6" xfId="0" applyFont="1" applyFill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0" fontId="1" fillId="0" borderId="54" xfId="0" applyFont="1" applyBorder="1" applyAlignment="1">
      <alignment horizontal="center" wrapText="1"/>
    </xf>
    <xf numFmtId="43" fontId="2" fillId="0" borderId="6" xfId="0" applyNumberFormat="1" applyFont="1" applyBorder="1" applyAlignment="1">
      <alignment horizontal="right" wrapText="1"/>
    </xf>
    <xf numFmtId="172" fontId="69" fillId="0" borderId="6" xfId="0" applyNumberFormat="1" applyFont="1" applyBorder="1" applyAlignment="1">
      <alignment horizontal="center" wrapText="1"/>
    </xf>
    <xf numFmtId="4" fontId="18" fillId="0" borderId="6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wrapText="1"/>
    </xf>
    <xf numFmtId="43" fontId="112" fillId="0" borderId="71" xfId="19" applyNumberFormat="1" applyFont="1" applyFill="1" applyBorder="1" applyAlignment="1">
      <alignment horizontal="right" vertical="center" wrapText="1"/>
    </xf>
    <xf numFmtId="172" fontId="24" fillId="0" borderId="88" xfId="19" applyNumberFormat="1" applyFont="1" applyFill="1" applyBorder="1" applyAlignment="1">
      <alignment horizontal="right" vertical="center" wrapText="1"/>
    </xf>
    <xf numFmtId="44" fontId="76" fillId="0" borderId="72" xfId="19" applyFont="1" applyFill="1" applyBorder="1" applyAlignment="1">
      <alignment vertical="center" wrapText="1"/>
    </xf>
    <xf numFmtId="43" fontId="114" fillId="0" borderId="15" xfId="19" applyNumberFormat="1" applyFont="1" applyFill="1" applyBorder="1" applyAlignment="1">
      <alignment horizontal="right" vertical="center" wrapText="1"/>
    </xf>
    <xf numFmtId="172" fontId="59" fillId="0" borderId="52" xfId="19" applyNumberFormat="1" applyFont="1" applyFill="1" applyBorder="1" applyAlignment="1">
      <alignment horizontal="right" vertical="center" wrapText="1"/>
    </xf>
    <xf numFmtId="44" fontId="61" fillId="0" borderId="16" xfId="19" applyFont="1" applyFill="1" applyBorder="1" applyAlignment="1">
      <alignment vertical="center" wrapText="1"/>
    </xf>
    <xf numFmtId="0" fontId="5" fillId="0" borderId="73" xfId="0" applyFont="1" applyFill="1" applyBorder="1" applyAlignment="1">
      <alignment horizontal="center" wrapText="1"/>
    </xf>
    <xf numFmtId="0" fontId="46" fillId="0" borderId="54" xfId="0" applyFont="1" applyFill="1" applyBorder="1" applyAlignment="1">
      <alignment horizontal="center" wrapText="1"/>
    </xf>
    <xf numFmtId="4" fontId="69" fillId="0" borderId="6" xfId="0" applyNumberFormat="1" applyFont="1" applyBorder="1" applyAlignment="1">
      <alignment/>
    </xf>
    <xf numFmtId="172" fontId="93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54" xfId="0" applyFont="1" applyFill="1" applyBorder="1" applyAlignment="1">
      <alignment horizontal="center" wrapText="1"/>
    </xf>
    <xf numFmtId="0" fontId="115" fillId="0" borderId="6" xfId="0" applyFont="1" applyBorder="1" applyAlignment="1">
      <alignment vertical="center" wrapText="1"/>
    </xf>
    <xf numFmtId="4" fontId="21" fillId="0" borderId="6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99" fillId="0" borderId="11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172" fontId="59" fillId="0" borderId="6" xfId="0" applyNumberFormat="1" applyFont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172" fontId="59" fillId="0" borderId="66" xfId="0" applyNumberFormat="1" applyFont="1" applyBorder="1" applyAlignment="1">
      <alignment horizontal="center" vertical="center" wrapText="1"/>
    </xf>
    <xf numFmtId="0" fontId="96" fillId="0" borderId="6" xfId="0" applyFont="1" applyFill="1" applyBorder="1" applyAlignment="1">
      <alignment vertical="center" wrapText="1"/>
    </xf>
    <xf numFmtId="4" fontId="24" fillId="0" borderId="7" xfId="19" applyNumberFormat="1" applyFont="1" applyFill="1" applyBorder="1" applyAlignment="1">
      <alignment horizontal="right" vertical="center" wrapText="1"/>
    </xf>
    <xf numFmtId="172" fontId="59" fillId="0" borderId="7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115" fillId="0" borderId="6" xfId="0" applyFont="1" applyBorder="1" applyAlignment="1">
      <alignment vertical="center"/>
    </xf>
    <xf numFmtId="4" fontId="18" fillId="0" borderId="6" xfId="0" applyNumberFormat="1" applyFont="1" applyFill="1" applyBorder="1" applyAlignment="1">
      <alignment vertical="center"/>
    </xf>
    <xf numFmtId="172" fontId="59" fillId="0" borderId="59" xfId="0" applyNumberFormat="1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4" fontId="24" fillId="0" borderId="6" xfId="19" applyNumberFormat="1" applyFont="1" applyFill="1" applyBorder="1" applyAlignment="1">
      <alignment horizontal="right" vertical="center" wrapText="1"/>
    </xf>
    <xf numFmtId="172" fontId="59" fillId="0" borderId="6" xfId="19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right" vertical="center"/>
    </xf>
    <xf numFmtId="172" fontId="93" fillId="0" borderId="6" xfId="0" applyNumberFormat="1" applyFont="1" applyFill="1" applyBorder="1" applyAlignment="1">
      <alignment horizontal="center" wrapText="1"/>
    </xf>
    <xf numFmtId="0" fontId="115" fillId="0" borderId="66" xfId="0" applyFont="1" applyBorder="1" applyAlignment="1">
      <alignment vertical="center" wrapText="1"/>
    </xf>
    <xf numFmtId="4" fontId="36" fillId="0" borderId="6" xfId="0" applyNumberFormat="1" applyFont="1" applyBorder="1" applyAlignment="1">
      <alignment vertical="center"/>
    </xf>
    <xf numFmtId="0" fontId="27" fillId="0" borderId="54" xfId="0" applyFont="1" applyFill="1" applyBorder="1" applyAlignment="1">
      <alignment horizontal="center" vertical="center" wrapText="1"/>
    </xf>
    <xf numFmtId="0" fontId="116" fillId="0" borderId="2" xfId="0" applyFont="1" applyFill="1" applyBorder="1" applyAlignment="1">
      <alignment vertical="center" wrapText="1"/>
    </xf>
    <xf numFmtId="43" fontId="21" fillId="0" borderId="2" xfId="0" applyNumberFormat="1" applyFont="1" applyFill="1" applyBorder="1" applyAlignment="1">
      <alignment horizontal="center" vertical="center" wrapText="1"/>
    </xf>
    <xf numFmtId="172" fontId="59" fillId="0" borderId="59" xfId="0" applyNumberFormat="1" applyFont="1" applyFill="1" applyBorder="1" applyAlignment="1">
      <alignment horizontal="center" wrapText="1"/>
    </xf>
    <xf numFmtId="0" fontId="14" fillId="0" borderId="17" xfId="0" applyFont="1" applyFill="1" applyBorder="1" applyAlignment="1">
      <alignment wrapText="1"/>
    </xf>
    <xf numFmtId="0" fontId="117" fillId="0" borderId="7" xfId="0" applyFont="1" applyFill="1" applyBorder="1" applyAlignment="1">
      <alignment horizontal="left" vertical="center" wrapText="1"/>
    </xf>
    <xf numFmtId="43" fontId="21" fillId="0" borderId="6" xfId="0" applyNumberFormat="1" applyFont="1" applyFill="1" applyBorder="1" applyAlignment="1">
      <alignment horizontal="right" vertical="center" wrapText="1"/>
    </xf>
    <xf numFmtId="172" fontId="59" fillId="0" borderId="11" xfId="0" applyNumberFormat="1" applyFont="1" applyFill="1" applyBorder="1" applyAlignment="1">
      <alignment horizontal="center" vertical="center" wrapText="1"/>
    </xf>
    <xf numFmtId="0" fontId="117" fillId="0" borderId="6" xfId="0" applyFont="1" applyFill="1" applyBorder="1" applyAlignment="1">
      <alignment horizontal="left" vertical="center" wrapText="1"/>
    </xf>
    <xf numFmtId="43" fontId="21" fillId="0" borderId="7" xfId="0" applyNumberFormat="1" applyFont="1" applyFill="1" applyBorder="1" applyAlignment="1">
      <alignment horizontal="right" vertical="center" wrapText="1"/>
    </xf>
    <xf numFmtId="172" fontId="59" fillId="0" borderId="6" xfId="0" applyNumberFormat="1" applyFont="1" applyFill="1" applyBorder="1" applyAlignment="1">
      <alignment horizontal="right" vertical="center" wrapText="1"/>
    </xf>
    <xf numFmtId="43" fontId="21" fillId="0" borderId="11" xfId="0" applyNumberFormat="1" applyFont="1" applyFill="1" applyBorder="1" applyAlignment="1">
      <alignment horizontal="right" vertical="center" wrapText="1"/>
    </xf>
    <xf numFmtId="0" fontId="20" fillId="0" borderId="69" xfId="0" applyFont="1" applyFill="1" applyBorder="1" applyAlignment="1">
      <alignment horizontal="center" vertical="center" wrapText="1"/>
    </xf>
    <xf numFmtId="0" fontId="115" fillId="0" borderId="6" xfId="0" applyFont="1" applyFill="1" applyBorder="1" applyAlignment="1">
      <alignment vertical="center" wrapText="1"/>
    </xf>
    <xf numFmtId="172" fontId="59" fillId="0" borderId="11" xfId="0" applyNumberFormat="1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15" fillId="0" borderId="6" xfId="0" applyFont="1" applyFill="1" applyBorder="1" applyAlignment="1">
      <alignment vertical="center"/>
    </xf>
    <xf numFmtId="0" fontId="117" fillId="0" borderId="11" xfId="0" applyFont="1" applyFill="1" applyBorder="1" applyAlignment="1">
      <alignment horizontal="left" vertical="center" wrapText="1"/>
    </xf>
    <xf numFmtId="0" fontId="117" fillId="0" borderId="20" xfId="0" applyFont="1" applyFill="1" applyBorder="1" applyAlignment="1">
      <alignment horizontal="left" vertical="center" wrapText="1"/>
    </xf>
    <xf numFmtId="43" fontId="21" fillId="0" borderId="70" xfId="0" applyNumberFormat="1" applyFont="1" applyFill="1" applyBorder="1" applyAlignment="1">
      <alignment horizontal="right" vertical="center" wrapText="1"/>
    </xf>
    <xf numFmtId="172" fontId="59" fillId="0" borderId="20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center" vertical="center" wrapText="1"/>
    </xf>
    <xf numFmtId="43" fontId="118" fillId="0" borderId="72" xfId="0" applyNumberFormat="1" applyFont="1" applyFill="1" applyBorder="1" applyAlignment="1">
      <alignment horizontal="right" vertical="center" wrapText="1"/>
    </xf>
    <xf numFmtId="172" fontId="59" fillId="0" borderId="74" xfId="0" applyNumberFormat="1" applyFont="1" applyFill="1" applyBorder="1" applyAlignment="1">
      <alignment vertical="center" wrapText="1"/>
    </xf>
    <xf numFmtId="0" fontId="12" fillId="0" borderId="72" xfId="0" applyFont="1" applyFill="1" applyBorder="1" applyAlignment="1">
      <alignment wrapText="1"/>
    </xf>
    <xf numFmtId="0" fontId="12" fillId="0" borderId="58" xfId="0" applyFont="1" applyFill="1" applyBorder="1" applyAlignment="1">
      <alignment horizontal="center" vertical="center" wrapText="1"/>
    </xf>
    <xf numFmtId="0" fontId="116" fillId="0" borderId="7" xfId="0" applyFont="1" applyFill="1" applyBorder="1" applyAlignment="1">
      <alignment vertical="center" wrapText="1"/>
    </xf>
    <xf numFmtId="43" fontId="21" fillId="0" borderId="7" xfId="0" applyNumberFormat="1" applyFont="1" applyFill="1" applyBorder="1" applyAlignment="1">
      <alignment horizontal="right" wrapText="1"/>
    </xf>
    <xf numFmtId="0" fontId="117" fillId="0" borderId="6" xfId="0" applyFont="1" applyFill="1" applyBorder="1" applyAlignment="1">
      <alignment vertical="center" wrapText="1"/>
    </xf>
    <xf numFmtId="43" fontId="21" fillId="0" borderId="7" xfId="19" applyNumberFormat="1" applyFont="1" applyFill="1" applyBorder="1" applyAlignment="1">
      <alignment horizontal="right" vertical="center" wrapText="1"/>
    </xf>
    <xf numFmtId="0" fontId="117" fillId="0" borderId="20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wrapText="1"/>
    </xf>
    <xf numFmtId="43" fontId="118" fillId="0" borderId="71" xfId="0" applyNumberFormat="1" applyFont="1" applyFill="1" applyBorder="1" applyAlignment="1">
      <alignment horizontal="right" vertical="center" wrapText="1"/>
    </xf>
    <xf numFmtId="172" fontId="59" fillId="0" borderId="88" xfId="0" applyNumberFormat="1" applyFont="1" applyFill="1" applyBorder="1" applyAlignment="1">
      <alignment horizontal="right" vertical="center" wrapText="1"/>
    </xf>
    <xf numFmtId="0" fontId="14" fillId="0" borderId="72" xfId="0" applyFont="1" applyFill="1" applyBorder="1" applyAlignment="1">
      <alignment wrapText="1"/>
    </xf>
    <xf numFmtId="0" fontId="28" fillId="0" borderId="75" xfId="0" applyFont="1" applyFill="1" applyBorder="1" applyAlignment="1">
      <alignment horizontal="center" vertical="center" wrapText="1"/>
    </xf>
    <xf numFmtId="0" fontId="119" fillId="0" borderId="76" xfId="0" applyFont="1" applyFill="1" applyBorder="1" applyAlignment="1">
      <alignment vertical="center" wrapText="1"/>
    </xf>
    <xf numFmtId="43" fontId="18" fillId="0" borderId="76" xfId="0" applyNumberFormat="1" applyFont="1" applyFill="1" applyBorder="1" applyAlignment="1">
      <alignment horizontal="right" vertical="center"/>
    </xf>
    <xf numFmtId="172" fontId="59" fillId="0" borderId="3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wrapText="1"/>
    </xf>
    <xf numFmtId="0" fontId="18" fillId="0" borderId="77" xfId="0" applyFont="1" applyFill="1" applyBorder="1" applyAlignment="1">
      <alignment horizontal="center" vertical="center" wrapText="1"/>
    </xf>
    <xf numFmtId="0" fontId="115" fillId="0" borderId="78" xfId="0" applyFont="1" applyFill="1" applyBorder="1" applyAlignment="1">
      <alignment vertical="center" wrapText="1"/>
    </xf>
    <xf numFmtId="43" fontId="18" fillId="0" borderId="78" xfId="19" applyNumberFormat="1" applyFont="1" applyFill="1" applyBorder="1" applyAlignment="1" applyProtection="1">
      <alignment horizontal="right" vertical="center"/>
      <protection/>
    </xf>
    <xf numFmtId="172" fontId="59" fillId="0" borderId="6" xfId="0" applyNumberFormat="1" applyFont="1" applyFill="1" applyBorder="1" applyAlignment="1">
      <alignment horizontal="center" wrapText="1"/>
    </xf>
    <xf numFmtId="0" fontId="16" fillId="0" borderId="69" xfId="0" applyFont="1" applyFill="1" applyBorder="1" applyAlignment="1">
      <alignment wrapText="1"/>
    </xf>
    <xf numFmtId="0" fontId="60" fillId="0" borderId="73" xfId="0" applyFont="1" applyFill="1" applyBorder="1" applyAlignment="1">
      <alignment horizontal="center" vertical="center" wrapText="1"/>
    </xf>
    <xf numFmtId="43" fontId="118" fillId="0" borderId="23" xfId="0" applyNumberFormat="1" applyFont="1" applyFill="1" applyBorder="1" applyAlignment="1">
      <alignment horizontal="right" vertical="center" wrapText="1"/>
    </xf>
    <xf numFmtId="172" fontId="59" fillId="0" borderId="74" xfId="0" applyNumberFormat="1" applyFont="1" applyFill="1" applyBorder="1" applyAlignment="1">
      <alignment horizontal="right" vertical="top" wrapText="1"/>
    </xf>
    <xf numFmtId="0" fontId="60" fillId="0" borderId="72" xfId="0" applyFont="1" applyFill="1" applyBorder="1" applyAlignment="1">
      <alignment vertical="top" wrapText="1"/>
    </xf>
    <xf numFmtId="0" fontId="28" fillId="0" borderId="54" xfId="0" applyFont="1" applyFill="1" applyBorder="1" applyAlignment="1">
      <alignment horizontal="center" vertical="center" wrapText="1"/>
    </xf>
    <xf numFmtId="0" fontId="119" fillId="0" borderId="6" xfId="0" applyFont="1" applyFill="1" applyBorder="1" applyAlignment="1">
      <alignment vertical="center" wrapText="1"/>
    </xf>
    <xf numFmtId="43" fontId="44" fillId="0" borderId="7" xfId="19" applyNumberFormat="1" applyFont="1" applyFill="1" applyBorder="1" applyAlignment="1" applyProtection="1">
      <alignment horizontal="right" vertical="center"/>
      <protection/>
    </xf>
    <xf numFmtId="172" fontId="9" fillId="0" borderId="55" xfId="0" applyNumberFormat="1" applyFont="1" applyFill="1" applyBorder="1" applyAlignment="1">
      <alignment horizontal="right" wrapText="1"/>
    </xf>
    <xf numFmtId="0" fontId="23" fillId="0" borderId="69" xfId="0" applyFont="1" applyFill="1" applyBorder="1" applyAlignment="1">
      <alignment wrapText="1"/>
    </xf>
    <xf numFmtId="0" fontId="18" fillId="0" borderId="54" xfId="0" applyFont="1" applyFill="1" applyBorder="1" applyAlignment="1">
      <alignment horizontal="center" vertical="center" wrapText="1"/>
    </xf>
    <xf numFmtId="43" fontId="18" fillId="0" borderId="6" xfId="19" applyNumberFormat="1" applyFont="1" applyFill="1" applyBorder="1" applyAlignment="1" applyProtection="1">
      <alignment horizontal="left" vertical="center"/>
      <protection/>
    </xf>
    <xf numFmtId="172" fontId="60" fillId="0" borderId="62" xfId="0" applyNumberFormat="1" applyFont="1" applyFill="1" applyBorder="1" applyAlignment="1">
      <alignment horizontal="center" wrapText="1"/>
    </xf>
    <xf numFmtId="0" fontId="17" fillId="0" borderId="12" xfId="0" applyFont="1" applyFill="1" applyBorder="1" applyAlignment="1">
      <alignment wrapText="1"/>
    </xf>
    <xf numFmtId="172" fontId="60" fillId="0" borderId="11" xfId="0" applyNumberFormat="1" applyFont="1" applyFill="1" applyBorder="1" applyAlignment="1">
      <alignment horizontal="right" wrapText="1"/>
    </xf>
    <xf numFmtId="43" fontId="18" fillId="0" borderId="6" xfId="0" applyNumberFormat="1" applyFont="1" applyFill="1" applyBorder="1" applyAlignment="1">
      <alignment horizontal="left" vertical="center" wrapText="1"/>
    </xf>
    <xf numFmtId="43" fontId="118" fillId="0" borderId="15" xfId="0" applyNumberFormat="1" applyFont="1" applyFill="1" applyBorder="1" applyAlignment="1">
      <alignment horizontal="center" vertical="center" wrapText="1"/>
    </xf>
    <xf numFmtId="172" fontId="59" fillId="0" borderId="15" xfId="0" applyNumberFormat="1" applyFont="1" applyFill="1" applyBorder="1" applyAlignment="1">
      <alignment horizontal="right" wrapText="1"/>
    </xf>
    <xf numFmtId="0" fontId="14" fillId="0" borderId="16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43" fontId="21" fillId="0" borderId="11" xfId="0" applyNumberFormat="1" applyFont="1" applyFill="1" applyBorder="1" applyAlignment="1">
      <alignment horizontal="center" vertical="center" wrapText="1"/>
    </xf>
    <xf numFmtId="172" fontId="59" fillId="0" borderId="11" xfId="0" applyNumberFormat="1" applyFont="1" applyFill="1" applyBorder="1" applyAlignment="1">
      <alignment horizontal="center" wrapText="1"/>
    </xf>
    <xf numFmtId="0" fontId="14" fillId="0" borderId="12" xfId="0" applyFont="1" applyFill="1" applyBorder="1" applyAlignment="1">
      <alignment wrapText="1"/>
    </xf>
    <xf numFmtId="172" fontId="59" fillId="0" borderId="52" xfId="0" applyNumberFormat="1" applyFont="1" applyFill="1" applyBorder="1" applyAlignment="1">
      <alignment horizontal="right" wrapText="1"/>
    </xf>
    <xf numFmtId="0" fontId="12" fillId="0" borderId="16" xfId="0" applyFont="1" applyFill="1" applyBorder="1" applyAlignment="1">
      <alignment horizontal="right" wrapText="1"/>
    </xf>
    <xf numFmtId="0" fontId="116" fillId="0" borderId="6" xfId="0" applyFont="1" applyFill="1" applyBorder="1" applyAlignment="1">
      <alignment horizontal="left" vertical="center" wrapText="1"/>
    </xf>
    <xf numFmtId="43" fontId="118" fillId="0" borderId="48" xfId="0" applyNumberFormat="1" applyFont="1" applyFill="1" applyBorder="1" applyAlignment="1">
      <alignment horizontal="center" vertical="center" wrapText="1"/>
    </xf>
    <xf numFmtId="172" fontId="59" fillId="0" borderId="50" xfId="0" applyNumberFormat="1" applyFont="1" applyFill="1" applyBorder="1" applyAlignment="1">
      <alignment horizontal="right" wrapText="1"/>
    </xf>
    <xf numFmtId="0" fontId="12" fillId="0" borderId="49" xfId="0" applyFont="1" applyFill="1" applyBorder="1" applyAlignment="1">
      <alignment horizontal="right" wrapText="1"/>
    </xf>
    <xf numFmtId="0" fontId="73" fillId="0" borderId="71" xfId="0" applyFont="1" applyFill="1" applyBorder="1" applyAlignment="1">
      <alignment vertical="center" wrapText="1"/>
    </xf>
    <xf numFmtId="172" fontId="84" fillId="0" borderId="2" xfId="0" applyNumberFormat="1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vertical="center" wrapText="1"/>
    </xf>
    <xf numFmtId="0" fontId="116" fillId="0" borderId="48" xfId="0" applyFont="1" applyFill="1" applyBorder="1" applyAlignment="1">
      <alignment vertical="center" wrapText="1"/>
    </xf>
    <xf numFmtId="43" fontId="21" fillId="0" borderId="48" xfId="0" applyNumberFormat="1" applyFont="1" applyFill="1" applyBorder="1" applyAlignment="1">
      <alignment horizontal="center" vertical="center" wrapText="1"/>
    </xf>
    <xf numFmtId="172" fontId="84" fillId="0" borderId="50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 wrapText="1"/>
    </xf>
    <xf numFmtId="0" fontId="17" fillId="0" borderId="19" xfId="0" applyFont="1" applyFill="1" applyBorder="1" applyAlignment="1">
      <alignment horizontal="center" vertical="center" wrapText="1"/>
    </xf>
    <xf numFmtId="43" fontId="21" fillId="0" borderId="20" xfId="0" applyNumberFormat="1" applyFont="1" applyFill="1" applyBorder="1" applyAlignment="1">
      <alignment horizontal="center" vertical="center" wrapText="1"/>
    </xf>
    <xf numFmtId="172" fontId="84" fillId="0" borderId="20" xfId="0" applyNumberFormat="1" applyFont="1" applyFill="1" applyBorder="1" applyAlignment="1">
      <alignment horizontal="center" wrapText="1"/>
    </xf>
    <xf numFmtId="0" fontId="14" fillId="0" borderId="21" xfId="0" applyFont="1" applyFill="1" applyBorder="1" applyAlignment="1">
      <alignment wrapText="1"/>
    </xf>
    <xf numFmtId="43" fontId="118" fillId="0" borderId="71" xfId="0" applyNumberFormat="1" applyFont="1" applyFill="1" applyBorder="1" applyAlignment="1">
      <alignment horizontal="center" vertical="center" wrapText="1"/>
    </xf>
    <xf numFmtId="172" fontId="59" fillId="0" borderId="71" xfId="0" applyNumberFormat="1" applyFont="1" applyFill="1" applyBorder="1" applyAlignment="1">
      <alignment horizontal="right" wrapText="1"/>
    </xf>
    <xf numFmtId="43" fontId="101" fillId="0" borderId="15" xfId="0" applyNumberFormat="1" applyFont="1" applyBorder="1" applyAlignment="1">
      <alignment horizontal="right" vertical="center" wrapText="1"/>
    </xf>
    <xf numFmtId="172" fontId="59" fillId="0" borderId="15" xfId="0" applyNumberFormat="1" applyFont="1" applyFill="1" applyBorder="1" applyAlignment="1">
      <alignment horizontal="right" vertical="center" wrapText="1"/>
    </xf>
    <xf numFmtId="43" fontId="14" fillId="0" borderId="16" xfId="0" applyNumberFormat="1" applyFont="1" applyFill="1" applyBorder="1" applyAlignment="1">
      <alignment wrapText="1"/>
    </xf>
    <xf numFmtId="43" fontId="121" fillId="0" borderId="23" xfId="0" applyNumberFormat="1" applyFont="1" applyBorder="1" applyAlignment="1">
      <alignment horizontal="right" vertical="center" wrapText="1"/>
    </xf>
    <xf numFmtId="172" fontId="59" fillId="0" borderId="51" xfId="0" applyNumberFormat="1" applyFont="1" applyBorder="1" applyAlignment="1">
      <alignment horizontal="right" vertical="center" wrapText="1"/>
    </xf>
    <xf numFmtId="0" fontId="14" fillId="0" borderId="16" xfId="0" applyFont="1" applyBorder="1" applyAlignment="1">
      <alignment wrapText="1"/>
    </xf>
    <xf numFmtId="172" fontId="59" fillId="0" borderId="52" xfId="0" applyNumberFormat="1" applyFont="1" applyBorder="1" applyAlignment="1">
      <alignment horizontal="right" vertical="center" wrapText="1"/>
    </xf>
    <xf numFmtId="43" fontId="91" fillId="0" borderId="16" xfId="0" applyNumberFormat="1" applyFont="1" applyBorder="1" applyAlignment="1">
      <alignment wrapText="1"/>
    </xf>
    <xf numFmtId="0" fontId="14" fillId="0" borderId="64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43" fontId="10" fillId="0" borderId="0" xfId="0" applyNumberFormat="1" applyFont="1" applyBorder="1" applyAlignment="1">
      <alignment horizontal="right" wrapText="1"/>
    </xf>
    <xf numFmtId="172" fontId="59" fillId="0" borderId="0" xfId="0" applyNumberFormat="1" applyFont="1" applyBorder="1" applyAlignment="1">
      <alignment horizontal="center" wrapText="1"/>
    </xf>
    <xf numFmtId="0" fontId="14" fillId="0" borderId="65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172" fontId="93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3" fillId="0" borderId="29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0" xfId="0" applyFont="1" applyBorder="1" applyAlignment="1">
      <alignment vertical="top" wrapText="1"/>
    </xf>
    <xf numFmtId="0" fontId="33" fillId="0" borderId="22" xfId="0" applyFont="1" applyBorder="1" applyAlignment="1">
      <alignment vertical="top" wrapText="1"/>
    </xf>
    <xf numFmtId="0" fontId="33" fillId="0" borderId="89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29" fillId="0" borderId="29" xfId="0" applyFont="1" applyBorder="1" applyAlignment="1">
      <alignment horizontal="center" vertical="top" wrapText="1"/>
    </xf>
    <xf numFmtId="0" fontId="33" fillId="0" borderId="40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43" fontId="28" fillId="0" borderId="0" xfId="0" applyNumberFormat="1" applyFont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43" fontId="28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3" fillId="0" borderId="89" xfId="0" applyFont="1" applyBorder="1" applyAlignment="1">
      <alignment vertical="top" wrapText="1"/>
    </xf>
    <xf numFmtId="0" fontId="39" fillId="0" borderId="22" xfId="0" applyFont="1" applyBorder="1" applyAlignment="1">
      <alignment vertical="top" wrapText="1"/>
    </xf>
    <xf numFmtId="0" fontId="36" fillId="0" borderId="38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top" wrapText="1"/>
    </xf>
    <xf numFmtId="3" fontId="28" fillId="0" borderId="29" xfId="0" applyNumberFormat="1" applyFont="1" applyBorder="1" applyAlignment="1">
      <alignment horizontal="center" vertical="top" wrapText="1"/>
    </xf>
    <xf numFmtId="3" fontId="28" fillId="0" borderId="35" xfId="0" applyNumberFormat="1" applyFont="1" applyBorder="1" applyAlignment="1">
      <alignment horizontal="center" vertical="top" wrapText="1"/>
    </xf>
    <xf numFmtId="0" fontId="33" fillId="0" borderId="89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3" fontId="28" fillId="0" borderId="29" xfId="0" applyNumberFormat="1" applyFont="1" applyBorder="1" applyAlignment="1">
      <alignment horizontal="center" wrapText="1"/>
    </xf>
    <xf numFmtId="3" fontId="28" fillId="0" borderId="31" xfId="0" applyNumberFormat="1" applyFont="1" applyBorder="1" applyAlignment="1">
      <alignment horizontal="center" wrapText="1"/>
    </xf>
    <xf numFmtId="3" fontId="28" fillId="0" borderId="33" xfId="0" applyNumberFormat="1" applyFont="1" applyBorder="1" applyAlignment="1">
      <alignment horizontal="center" vertical="center" wrapText="1"/>
    </xf>
    <xf numFmtId="3" fontId="28" fillId="0" borderId="29" xfId="0" applyNumberFormat="1" applyFont="1" applyBorder="1" applyAlignment="1">
      <alignment horizontal="center" vertical="center" wrapText="1"/>
    </xf>
    <xf numFmtId="0" fontId="33" fillId="0" borderId="89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center" vertical="center" wrapText="1"/>
    </xf>
    <xf numFmtId="0" fontId="36" fillId="0" borderId="90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3" fillId="0" borderId="91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0" fontId="33" fillId="0" borderId="35" xfId="0" applyFont="1" applyBorder="1" applyAlignment="1">
      <alignment horizontal="left" vertical="top" wrapText="1"/>
    </xf>
    <xf numFmtId="0" fontId="29" fillId="0" borderId="91" xfId="0" applyFont="1" applyBorder="1" applyAlignment="1">
      <alignment horizontal="left" vertical="top" wrapText="1"/>
    </xf>
    <xf numFmtId="0" fontId="29" fillId="0" borderId="29" xfId="0" applyFont="1" applyBorder="1" applyAlignment="1">
      <alignment horizontal="left" vertical="top" wrapText="1"/>
    </xf>
    <xf numFmtId="3" fontId="28" fillId="0" borderId="91" xfId="0" applyNumberFormat="1" applyFont="1" applyFill="1" applyBorder="1" applyAlignment="1">
      <alignment horizontal="center" vertical="top" wrapText="1"/>
    </xf>
    <xf numFmtId="3" fontId="28" fillId="0" borderId="29" xfId="0" applyNumberFormat="1" applyFont="1" applyFill="1" applyBorder="1" applyAlignment="1">
      <alignment horizontal="center" vertical="top" wrapText="1"/>
    </xf>
    <xf numFmtId="0" fontId="37" fillId="0" borderId="92" xfId="0" applyFont="1" applyFill="1" applyBorder="1" applyAlignment="1">
      <alignment horizontal="center" vertical="top" wrapText="1"/>
    </xf>
    <xf numFmtId="0" fontId="37" fillId="0" borderId="3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left" wrapText="1"/>
    </xf>
    <xf numFmtId="0" fontId="39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13" fillId="0" borderId="83" xfId="0" applyFont="1" applyFill="1" applyBorder="1" applyAlignment="1">
      <alignment horizontal="center" vertical="center" wrapText="1"/>
    </xf>
    <xf numFmtId="0" fontId="113" fillId="0" borderId="51" xfId="0" applyFont="1" applyFill="1" applyBorder="1" applyAlignment="1">
      <alignment horizontal="center" vertical="center" wrapText="1"/>
    </xf>
    <xf numFmtId="0" fontId="120" fillId="0" borderId="13" xfId="0" applyFont="1" applyBorder="1" applyAlignment="1">
      <alignment horizontal="center" vertical="center" wrapText="1"/>
    </xf>
    <xf numFmtId="0" fontId="120" fillId="0" borderId="52" xfId="0" applyFont="1" applyBorder="1" applyAlignment="1">
      <alignment horizontal="center" vertical="center" wrapText="1"/>
    </xf>
    <xf numFmtId="0" fontId="122" fillId="0" borderId="83" xfId="0" applyFont="1" applyBorder="1" applyAlignment="1">
      <alignment horizontal="center" vertical="center" wrapText="1"/>
    </xf>
    <xf numFmtId="0" fontId="122" fillId="0" borderId="51" xfId="0" applyFont="1" applyBorder="1" applyAlignment="1">
      <alignment horizontal="center" vertical="center" wrapText="1"/>
    </xf>
    <xf numFmtId="0" fontId="60" fillId="0" borderId="83" xfId="0" applyFont="1" applyFill="1" applyBorder="1" applyAlignment="1">
      <alignment horizontal="center" vertical="center" wrapText="1"/>
    </xf>
    <xf numFmtId="0" fontId="60" fillId="0" borderId="93" xfId="0" applyFont="1" applyFill="1" applyBorder="1" applyAlignment="1">
      <alignment horizontal="center" vertical="center" wrapText="1"/>
    </xf>
    <xf numFmtId="0" fontId="60" fillId="0" borderId="51" xfId="0" applyFont="1" applyFill="1" applyBorder="1" applyAlignment="1">
      <alignment horizontal="center" vertical="center" wrapText="1"/>
    </xf>
    <xf numFmtId="0" fontId="60" fillId="0" borderId="81" xfId="0" applyFont="1" applyFill="1" applyBorder="1" applyAlignment="1">
      <alignment horizontal="center" vertical="center" wrapText="1"/>
    </xf>
    <xf numFmtId="0" fontId="60" fillId="0" borderId="71" xfId="0" applyFont="1" applyFill="1" applyBorder="1" applyAlignment="1">
      <alignment horizontal="center" vertical="center" wrapText="1"/>
    </xf>
    <xf numFmtId="0" fontId="77" fillId="0" borderId="83" xfId="0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60" fillId="0" borderId="73" xfId="0" applyFont="1" applyFill="1" applyBorder="1" applyAlignment="1">
      <alignment horizontal="center" vertical="center" wrapText="1"/>
    </xf>
    <xf numFmtId="0" fontId="60" fillId="0" borderId="95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 wrapText="1"/>
    </xf>
    <xf numFmtId="0" fontId="111" fillId="0" borderId="94" xfId="0" applyFont="1" applyFill="1" applyBorder="1" applyAlignment="1">
      <alignment horizontal="center" vertical="center" wrapText="1"/>
    </xf>
    <xf numFmtId="0" fontId="111" fillId="0" borderId="82" xfId="0" applyFont="1" applyFill="1" applyBorder="1" applyAlignment="1">
      <alignment horizontal="center" vertical="center" wrapText="1"/>
    </xf>
    <xf numFmtId="0" fontId="94" fillId="0" borderId="83" xfId="0" applyFont="1" applyFill="1" applyBorder="1" applyAlignment="1">
      <alignment horizontal="center" vertical="center" wrapText="1"/>
    </xf>
    <xf numFmtId="0" fontId="94" fillId="0" borderId="14" xfId="0" applyFont="1" applyFill="1" applyBorder="1" applyAlignment="1">
      <alignment horizontal="center" vertical="center" wrapText="1"/>
    </xf>
    <xf numFmtId="0" fontId="94" fillId="0" borderId="57" xfId="0" applyFont="1" applyFill="1" applyBorder="1" applyAlignment="1">
      <alignment horizontal="center" vertical="center" wrapText="1"/>
    </xf>
    <xf numFmtId="0" fontId="61" fillId="0" borderId="80" xfId="0" applyFont="1" applyFill="1" applyBorder="1" applyAlignment="1">
      <alignment horizontal="center" vertical="center" wrapText="1"/>
    </xf>
    <xf numFmtId="0" fontId="61" fillId="0" borderId="66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94" fillId="0" borderId="74" xfId="0" applyFont="1" applyBorder="1" applyAlignment="1">
      <alignment horizontal="center" vertical="center" wrapText="1"/>
    </xf>
    <xf numFmtId="0" fontId="94" fillId="0" borderId="96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94" fillId="0" borderId="51" xfId="0" applyFont="1" applyBorder="1" applyAlignment="1">
      <alignment horizontal="center" vertical="center" wrapText="1"/>
    </xf>
    <xf numFmtId="0" fontId="94" fillId="0" borderId="15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95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52" xfId="0" applyFont="1" applyBorder="1" applyAlignment="1">
      <alignment horizontal="right"/>
    </xf>
    <xf numFmtId="0" fontId="36" fillId="0" borderId="14" xfId="0" applyFont="1" applyBorder="1" applyAlignment="1">
      <alignment horizontal="right"/>
    </xf>
    <xf numFmtId="0" fontId="36" fillId="0" borderId="57" xfId="0" applyFont="1" applyBorder="1" applyAlignment="1">
      <alignment horizontal="right"/>
    </xf>
    <xf numFmtId="0" fontId="36" fillId="0" borderId="73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61" fillId="0" borderId="83" xfId="0" applyFont="1" applyFill="1" applyBorder="1" applyAlignment="1">
      <alignment horizontal="left" vertical="center" wrapText="1"/>
    </xf>
    <xf numFmtId="0" fontId="61" fillId="0" borderId="57" xfId="0" applyFont="1" applyFill="1" applyBorder="1" applyAlignment="1">
      <alignment horizontal="left" vertical="center" wrapText="1"/>
    </xf>
    <xf numFmtId="0" fontId="77" fillId="0" borderId="83" xfId="0" applyFont="1" applyFill="1" applyBorder="1" applyAlignment="1">
      <alignment horizontal="left" vertical="center" wrapText="1"/>
    </xf>
    <xf numFmtId="0" fontId="77" fillId="0" borderId="51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7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75" fillId="0" borderId="83" xfId="0" applyFont="1" applyFill="1" applyBorder="1" applyAlignment="1">
      <alignment horizontal="left" vertical="center" wrapText="1"/>
    </xf>
    <xf numFmtId="0" fontId="61" fillId="0" borderId="51" xfId="0" applyFont="1" applyFill="1" applyBorder="1" applyAlignment="1">
      <alignment horizontal="left" vertical="center" wrapText="1"/>
    </xf>
    <xf numFmtId="0" fontId="58" fillId="0" borderId="50" xfId="0" applyFont="1" applyFill="1" applyBorder="1" applyAlignment="1">
      <alignment horizontal="left" vertical="center" wrapText="1"/>
    </xf>
    <xf numFmtId="0" fontId="58" fillId="0" borderId="97" xfId="0" applyFont="1" applyFill="1" applyBorder="1" applyAlignment="1">
      <alignment horizontal="left" vertical="center" wrapText="1"/>
    </xf>
    <xf numFmtId="0" fontId="58" fillId="0" borderId="95" xfId="0" applyFont="1" applyFill="1" applyBorder="1" applyAlignment="1">
      <alignment horizontal="left" vertical="center" wrapText="1"/>
    </xf>
    <xf numFmtId="0" fontId="17" fillId="0" borderId="98" xfId="0" applyFont="1" applyFill="1" applyBorder="1" applyAlignment="1">
      <alignment horizontal="center" vertical="center" wrapText="1"/>
    </xf>
    <xf numFmtId="0" fontId="17" fillId="0" borderId="99" xfId="0" applyFont="1" applyFill="1" applyBorder="1" applyAlignment="1">
      <alignment horizontal="center" vertical="center" wrapText="1"/>
    </xf>
    <xf numFmtId="43" fontId="10" fillId="0" borderId="12" xfId="19" applyNumberFormat="1" applyFont="1" applyFill="1" applyBorder="1" applyAlignment="1">
      <alignment horizontal="left" vertical="center" wrapText="1"/>
    </xf>
    <xf numFmtId="43" fontId="10" fillId="0" borderId="17" xfId="19" applyNumberFormat="1" applyFont="1" applyFill="1" applyBorder="1" applyAlignment="1">
      <alignment horizontal="left" vertical="center" wrapText="1"/>
    </xf>
    <xf numFmtId="0" fontId="25" fillId="0" borderId="81" xfId="0" applyFont="1" applyFill="1" applyBorder="1" applyAlignment="1">
      <alignment horizontal="left" vertical="center" wrapText="1"/>
    </xf>
    <xf numFmtId="0" fontId="25" fillId="0" borderId="71" xfId="0" applyFont="1" applyFill="1" applyBorder="1" applyAlignment="1">
      <alignment horizontal="left" vertical="center" wrapText="1"/>
    </xf>
    <xf numFmtId="0" fontId="23" fillId="0" borderId="83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43" fontId="10" fillId="0" borderId="11" xfId="0" applyNumberFormat="1" applyFont="1" applyFill="1" applyBorder="1" applyAlignment="1">
      <alignment horizontal="left" vertical="center" wrapText="1"/>
    </xf>
    <xf numFmtId="43" fontId="10" fillId="0" borderId="7" xfId="0" applyNumberFormat="1" applyFont="1" applyFill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57" xfId="0" applyFont="1" applyBorder="1" applyAlignment="1">
      <alignment horizontal="left" vertical="center" wrapText="1"/>
    </xf>
    <xf numFmtId="0" fontId="61" fillId="0" borderId="81" xfId="0" applyFont="1" applyBorder="1" applyAlignment="1">
      <alignment horizontal="left" vertical="center" wrapText="1"/>
    </xf>
    <xf numFmtId="0" fontId="61" fillId="0" borderId="7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r.wroc.pl/polish/struktura/inz/kgp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zoomScale="75" zoomScaleNormal="75" workbookViewId="0" topLeftCell="A1">
      <selection activeCell="F18" sqref="F18"/>
    </sheetView>
  </sheetViews>
  <sheetFormatPr defaultColWidth="9.00390625" defaultRowHeight="12.75"/>
  <cols>
    <col min="1" max="1" width="8.375" style="1" customWidth="1"/>
    <col min="2" max="2" width="90.125" style="2" customWidth="1"/>
    <col min="3" max="3" width="25.125" style="3" customWidth="1"/>
    <col min="4" max="4" width="13.375" style="4" customWidth="1"/>
    <col min="5" max="5" width="21.375" style="2" customWidth="1"/>
    <col min="6" max="6" width="39.625" style="5" customWidth="1"/>
    <col min="7" max="16384" width="8.875" style="5" customWidth="1"/>
  </cols>
  <sheetData>
    <row r="1" ht="1.5" customHeight="1"/>
    <row r="2" spans="1:5" ht="71.25" customHeight="1" thickBot="1">
      <c r="A2" s="6"/>
      <c r="B2" s="904" t="s">
        <v>1</v>
      </c>
      <c r="C2" s="904"/>
      <c r="D2" s="904"/>
      <c r="E2" s="7">
        <f ca="1">TODAY()</f>
        <v>39940</v>
      </c>
    </row>
    <row r="3" spans="1:6" ht="52.5" customHeight="1">
      <c r="A3" s="8"/>
      <c r="B3" s="9" t="s">
        <v>2</v>
      </c>
      <c r="C3" s="10" t="s">
        <v>3</v>
      </c>
      <c r="D3" s="11"/>
      <c r="E3" s="12" t="s">
        <v>4</v>
      </c>
      <c r="F3" s="13"/>
    </row>
    <row r="4" spans="1:6" ht="27" customHeight="1">
      <c r="A4" s="14" t="s">
        <v>5</v>
      </c>
      <c r="B4" s="15" t="s">
        <v>6</v>
      </c>
      <c r="C4" s="16"/>
      <c r="D4" s="17"/>
      <c r="E4" s="18"/>
      <c r="F4" s="13"/>
    </row>
    <row r="5" spans="1:6" ht="27" customHeight="1" thickBot="1">
      <c r="A5" s="19"/>
      <c r="B5" s="20" t="s">
        <v>7</v>
      </c>
      <c r="C5" s="21">
        <v>687000</v>
      </c>
      <c r="D5" s="22"/>
      <c r="E5" s="23"/>
      <c r="F5" s="13"/>
    </row>
    <row r="6" spans="1:6" ht="27" customHeight="1" thickBot="1">
      <c r="A6" s="24"/>
      <c r="B6" s="25" t="s">
        <v>8</v>
      </c>
      <c r="C6" s="26">
        <f>SUM(C5:C5)</f>
        <v>687000</v>
      </c>
      <c r="D6" s="27"/>
      <c r="E6" s="28"/>
      <c r="F6" s="13"/>
    </row>
    <row r="7" spans="1:6" ht="27" customHeight="1">
      <c r="A7" s="29" t="s">
        <v>9</v>
      </c>
      <c r="B7" s="30" t="s">
        <v>10</v>
      </c>
      <c r="C7" s="31"/>
      <c r="D7" s="32"/>
      <c r="E7" s="33"/>
      <c r="F7" s="13"/>
    </row>
    <row r="8" spans="1:6" ht="27" customHeight="1" thickBot="1">
      <c r="A8" s="19"/>
      <c r="B8" s="34" t="s">
        <v>11</v>
      </c>
      <c r="C8" s="35">
        <v>20000</v>
      </c>
      <c r="D8" s="36"/>
      <c r="E8" s="37"/>
      <c r="F8" s="13"/>
    </row>
    <row r="9" spans="1:6" ht="27" customHeight="1" thickBot="1">
      <c r="A9" s="38"/>
      <c r="B9" s="39" t="s">
        <v>12</v>
      </c>
      <c r="C9" s="40">
        <f>SUM(C8)</f>
        <v>20000</v>
      </c>
      <c r="D9" s="41"/>
      <c r="E9" s="42"/>
      <c r="F9" s="13"/>
    </row>
    <row r="10" spans="1:6" ht="27" customHeight="1">
      <c r="A10" s="29" t="s">
        <v>13</v>
      </c>
      <c r="B10" s="30" t="s">
        <v>14</v>
      </c>
      <c r="C10" s="31"/>
      <c r="D10" s="32"/>
      <c r="E10" s="33"/>
      <c r="F10" s="13"/>
    </row>
    <row r="11" spans="1:6" ht="33.75" customHeight="1">
      <c r="A11" s="43"/>
      <c r="B11" s="44" t="s">
        <v>15</v>
      </c>
      <c r="C11" s="45">
        <v>300000</v>
      </c>
      <c r="D11" s="36"/>
      <c r="E11" s="37"/>
      <c r="F11" s="13"/>
    </row>
    <row r="12" spans="1:6" ht="27" customHeight="1">
      <c r="A12" s="46"/>
      <c r="B12" s="44" t="s">
        <v>16</v>
      </c>
      <c r="C12" s="47">
        <v>15000</v>
      </c>
      <c r="D12" s="48"/>
      <c r="E12" s="49"/>
      <c r="F12" s="13"/>
    </row>
    <row r="13" spans="1:6" ht="27" customHeight="1">
      <c r="A13" s="46"/>
      <c r="B13" s="50" t="s">
        <v>11</v>
      </c>
      <c r="C13" s="47">
        <v>11000</v>
      </c>
      <c r="D13" s="48"/>
      <c r="E13" s="49"/>
      <c r="F13" s="13"/>
    </row>
    <row r="14" spans="1:6" ht="27" customHeight="1">
      <c r="A14" s="46"/>
      <c r="B14" s="44" t="s">
        <v>17</v>
      </c>
      <c r="C14" s="47">
        <v>10000</v>
      </c>
      <c r="D14" s="48"/>
      <c r="E14" s="49"/>
      <c r="F14" s="13"/>
    </row>
    <row r="15" spans="1:6" ht="27" customHeight="1" thickBot="1">
      <c r="A15" s="51"/>
      <c r="B15" s="52" t="s">
        <v>18</v>
      </c>
      <c r="C15" s="53">
        <v>76000</v>
      </c>
      <c r="D15" s="54"/>
      <c r="E15" s="55"/>
      <c r="F15" s="13"/>
    </row>
    <row r="16" spans="1:6" ht="27" customHeight="1" thickBot="1">
      <c r="A16" s="56"/>
      <c r="B16" s="39" t="s">
        <v>19</v>
      </c>
      <c r="C16" s="57">
        <f>SUM(C11:C15)</f>
        <v>412000</v>
      </c>
      <c r="D16" s="27"/>
      <c r="E16" s="28"/>
      <c r="F16" s="13"/>
    </row>
    <row r="17" spans="1:6" ht="30" customHeight="1">
      <c r="A17" s="51" t="s">
        <v>20</v>
      </c>
      <c r="B17" s="30" t="s">
        <v>21</v>
      </c>
      <c r="C17" s="31"/>
      <c r="D17" s="54"/>
      <c r="E17" s="55"/>
      <c r="F17" s="13"/>
    </row>
    <row r="18" spans="1:6" ht="33" customHeight="1" thickBot="1">
      <c r="A18" s="43"/>
      <c r="B18" s="34" t="s">
        <v>11</v>
      </c>
      <c r="C18" s="45">
        <v>15000</v>
      </c>
      <c r="D18" s="36"/>
      <c r="E18" s="37"/>
      <c r="F18" s="13"/>
    </row>
    <row r="19" spans="1:6" ht="33" customHeight="1" thickBot="1">
      <c r="A19" s="56"/>
      <c r="B19" s="39" t="s">
        <v>22</v>
      </c>
      <c r="C19" s="58">
        <f>SUM(C18)</f>
        <v>15000</v>
      </c>
      <c r="D19" s="27"/>
      <c r="E19" s="28"/>
      <c r="F19" s="13"/>
    </row>
    <row r="20" spans="1:6" ht="27" customHeight="1">
      <c r="A20" s="51" t="s">
        <v>23</v>
      </c>
      <c r="B20" s="30" t="s">
        <v>24</v>
      </c>
      <c r="C20" s="31"/>
      <c r="D20" s="54"/>
      <c r="E20" s="55"/>
      <c r="F20" s="13"/>
    </row>
    <row r="21" spans="1:6" ht="27" customHeight="1">
      <c r="A21" s="43"/>
      <c r="B21" s="50" t="s">
        <v>25</v>
      </c>
      <c r="C21" s="45">
        <v>19000</v>
      </c>
      <c r="D21" s="36"/>
      <c r="E21" s="37"/>
      <c r="F21" s="13"/>
    </row>
    <row r="22" spans="1:6" ht="27" customHeight="1" thickBot="1">
      <c r="A22" s="59"/>
      <c r="B22" s="60" t="s">
        <v>11</v>
      </c>
      <c r="C22" s="61">
        <v>15000</v>
      </c>
      <c r="D22" s="62"/>
      <c r="E22" s="63"/>
      <c r="F22" s="13"/>
    </row>
    <row r="23" spans="1:6" ht="27" customHeight="1" thickBot="1">
      <c r="A23" s="64"/>
      <c r="B23" s="39" t="s">
        <v>26</v>
      </c>
      <c r="C23" s="65">
        <f>SUM(C21:C22)</f>
        <v>34000</v>
      </c>
      <c r="D23" s="27"/>
      <c r="E23" s="28"/>
      <c r="F23" s="13"/>
    </row>
    <row r="24" spans="1:6" ht="27" customHeight="1">
      <c r="A24" s="66" t="s">
        <v>27</v>
      </c>
      <c r="B24" s="67" t="s">
        <v>28</v>
      </c>
      <c r="C24" s="68"/>
      <c r="D24" s="54"/>
      <c r="E24" s="55"/>
      <c r="F24" s="13"/>
    </row>
    <row r="25" spans="1:6" ht="37.5" customHeight="1">
      <c r="A25" s="69"/>
      <c r="B25" s="44" t="s">
        <v>29</v>
      </c>
      <c r="C25" s="47">
        <v>1282000</v>
      </c>
      <c r="D25" s="36"/>
      <c r="E25" s="37"/>
      <c r="F25" s="13"/>
    </row>
    <row r="26" spans="1:6" ht="27" customHeight="1" thickBot="1">
      <c r="A26" s="69"/>
      <c r="B26" s="70" t="s">
        <v>30</v>
      </c>
      <c r="C26" s="35">
        <v>350000</v>
      </c>
      <c r="D26" s="36"/>
      <c r="E26" s="37"/>
      <c r="F26" s="13"/>
    </row>
    <row r="27" spans="1:6" ht="30" customHeight="1" thickBot="1">
      <c r="A27" s="64"/>
      <c r="B27" s="71" t="s">
        <v>31</v>
      </c>
      <c r="C27" s="72">
        <f>SUM(C25:C26)</f>
        <v>1632000</v>
      </c>
      <c r="D27" s="27"/>
      <c r="E27" s="28"/>
      <c r="F27" s="13"/>
    </row>
    <row r="28" spans="1:6" ht="24.75" customHeight="1" thickBot="1">
      <c r="A28" s="64"/>
      <c r="B28" s="39"/>
      <c r="C28" s="73"/>
      <c r="D28" s="27"/>
      <c r="E28" s="28"/>
      <c r="F28" s="13"/>
    </row>
    <row r="29" spans="1:6" ht="33.75" customHeight="1" thickBot="1">
      <c r="A29" s="905" t="s">
        <v>32</v>
      </c>
      <c r="B29" s="906"/>
      <c r="C29" s="26">
        <f>C27+C23+C19+C16+C9+C6</f>
        <v>2800000</v>
      </c>
      <c r="D29" s="74"/>
      <c r="E29" s="75"/>
      <c r="F29" s="13"/>
    </row>
    <row r="30" spans="1:9" ht="27.75" customHeight="1">
      <c r="A30" s="76"/>
      <c r="B30"/>
      <c r="C30" s="77"/>
      <c r="D30" s="907"/>
      <c r="E30" s="907"/>
      <c r="F30" s="907"/>
      <c r="G30" s="907"/>
      <c r="H30" s="907"/>
      <c r="I30" s="907"/>
    </row>
    <row r="31" ht="22.5">
      <c r="B31" s="78"/>
    </row>
    <row r="32" ht="22.5">
      <c r="B32" s="78" t="s">
        <v>33</v>
      </c>
    </row>
    <row r="33" ht="22.5">
      <c r="B33" s="78"/>
    </row>
    <row r="34" ht="22.5">
      <c r="B34" s="78" t="s">
        <v>34</v>
      </c>
    </row>
    <row r="36" ht="22.5">
      <c r="B36" s="78" t="s">
        <v>35</v>
      </c>
    </row>
    <row r="37" spans="3:5" ht="19.5">
      <c r="C37" s="908" t="s">
        <v>36</v>
      </c>
      <c r="D37" s="908"/>
      <c r="E37" s="908"/>
    </row>
    <row r="39" spans="2:3" ht="19.5">
      <c r="B39" s="902" t="s">
        <v>37</v>
      </c>
      <c r="C39" s="902"/>
    </row>
    <row r="40" spans="2:5" ht="18" customHeight="1">
      <c r="B40" s="903" t="s">
        <v>38</v>
      </c>
      <c r="C40" s="903"/>
      <c r="D40" s="903"/>
      <c r="E40" s="903"/>
    </row>
  </sheetData>
  <mergeCells count="6">
    <mergeCell ref="B39:C39"/>
    <mergeCell ref="B40:E40"/>
    <mergeCell ref="B2:D2"/>
    <mergeCell ref="A29:B29"/>
    <mergeCell ref="D30:I30"/>
    <mergeCell ref="C37:E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G18" sqref="G18:G19"/>
    </sheetView>
  </sheetViews>
  <sheetFormatPr defaultColWidth="9.125" defaultRowHeight="12.75"/>
  <cols>
    <col min="1" max="1" width="5.25390625" style="81" customWidth="1"/>
    <col min="2" max="2" width="27.25390625" style="81" customWidth="1"/>
    <col min="3" max="3" width="53.25390625" style="81" customWidth="1"/>
    <col min="4" max="4" width="16.75390625" style="175" customWidth="1"/>
    <col min="5" max="5" width="11.75390625" style="81" customWidth="1"/>
    <col min="6" max="6" width="16.00390625" style="81" customWidth="1"/>
    <col min="7" max="7" width="20.00390625" style="81" customWidth="1"/>
    <col min="8" max="16384" width="9.125" style="81" customWidth="1"/>
  </cols>
  <sheetData>
    <row r="1" spans="1:6" ht="75" customHeight="1" thickBot="1">
      <c r="A1" s="79"/>
      <c r="B1" s="927" t="s">
        <v>39</v>
      </c>
      <c r="C1" s="927"/>
      <c r="D1" s="927"/>
      <c r="E1" s="927"/>
      <c r="F1" s="80"/>
    </row>
    <row r="2" spans="1:6" ht="48" customHeight="1" thickBot="1">
      <c r="A2" s="82" t="s">
        <v>40</v>
      </c>
      <c r="B2" s="83" t="s">
        <v>41</v>
      </c>
      <c r="C2" s="84" t="s">
        <v>42</v>
      </c>
      <c r="D2" s="85" t="s">
        <v>43</v>
      </c>
      <c r="E2" s="86" t="s">
        <v>44</v>
      </c>
      <c r="F2" s="80"/>
    </row>
    <row r="3" spans="1:6" ht="18.75" customHeight="1" thickBot="1">
      <c r="A3" s="87">
        <v>1</v>
      </c>
      <c r="B3" s="88">
        <v>2</v>
      </c>
      <c r="C3" s="88">
        <v>3</v>
      </c>
      <c r="D3" s="89">
        <v>4</v>
      </c>
      <c r="E3" s="90">
        <v>5</v>
      </c>
      <c r="F3" s="80"/>
    </row>
    <row r="4" spans="1:6" ht="27" customHeight="1" thickTop="1">
      <c r="A4" s="928" t="s">
        <v>45</v>
      </c>
      <c r="B4" s="931" t="s">
        <v>46</v>
      </c>
      <c r="C4" s="934" t="s">
        <v>47</v>
      </c>
      <c r="D4" s="936">
        <v>66095.94</v>
      </c>
      <c r="E4" s="938" t="s">
        <v>48</v>
      </c>
      <c r="F4" s="80"/>
    </row>
    <row r="5" spans="1:6" ht="23.25" customHeight="1" hidden="1">
      <c r="A5" s="929"/>
      <c r="B5" s="932"/>
      <c r="C5" s="935"/>
      <c r="D5" s="937"/>
      <c r="E5" s="939"/>
      <c r="F5" s="80"/>
    </row>
    <row r="6" spans="1:6" ht="28.5" customHeight="1" thickBot="1">
      <c r="A6" s="930"/>
      <c r="B6" s="933"/>
      <c r="C6" s="93" t="s">
        <v>49</v>
      </c>
      <c r="D6" s="94">
        <v>20000</v>
      </c>
      <c r="E6" s="95"/>
      <c r="F6" s="80"/>
    </row>
    <row r="7" spans="1:6" ht="18" customHeight="1">
      <c r="A7" s="91" t="s">
        <v>50</v>
      </c>
      <c r="B7" s="96" t="s">
        <v>51</v>
      </c>
      <c r="C7" s="97" t="s">
        <v>52</v>
      </c>
      <c r="D7" s="921">
        <v>30000</v>
      </c>
      <c r="E7" s="99"/>
      <c r="F7" s="80"/>
    </row>
    <row r="8" spans="1:6" ht="18.75" customHeight="1">
      <c r="A8" s="91"/>
      <c r="B8" s="96" t="s">
        <v>53</v>
      </c>
      <c r="C8" s="100" t="s">
        <v>54</v>
      </c>
      <c r="D8" s="922"/>
      <c r="E8" s="101"/>
      <c r="F8" s="80"/>
    </row>
    <row r="9" spans="1:6" ht="15">
      <c r="A9" s="91"/>
      <c r="B9" s="102" t="s">
        <v>55</v>
      </c>
      <c r="C9" s="103" t="s">
        <v>56</v>
      </c>
      <c r="D9" s="923">
        <v>10000</v>
      </c>
      <c r="E9" s="104"/>
      <c r="F9" s="80"/>
    </row>
    <row r="10" spans="1:6" ht="18" customHeight="1">
      <c r="A10" s="91"/>
      <c r="B10" s="102" t="s">
        <v>57</v>
      </c>
      <c r="C10" s="105" t="s">
        <v>58</v>
      </c>
      <c r="D10" s="924"/>
      <c r="E10" s="99"/>
      <c r="F10" s="80"/>
    </row>
    <row r="11" spans="1:6" ht="15.75" customHeight="1">
      <c r="A11" s="91"/>
      <c r="B11" s="106"/>
      <c r="C11" s="105" t="s">
        <v>59</v>
      </c>
      <c r="D11" s="924"/>
      <c r="E11" s="99"/>
      <c r="F11" s="80"/>
    </row>
    <row r="12" spans="1:6" ht="14.25" customHeight="1">
      <c r="A12" s="91"/>
      <c r="B12" s="106"/>
      <c r="C12" s="107" t="s">
        <v>60</v>
      </c>
      <c r="D12" s="98"/>
      <c r="E12" s="99"/>
      <c r="F12" s="80"/>
    </row>
    <row r="13" spans="1:6" ht="22.5" customHeight="1" thickBot="1">
      <c r="A13" s="92"/>
      <c r="B13" s="108"/>
      <c r="C13" s="109" t="s">
        <v>61</v>
      </c>
      <c r="D13" s="110">
        <v>5000</v>
      </c>
      <c r="E13" s="111"/>
      <c r="F13" s="80"/>
    </row>
    <row r="14" spans="1:6" ht="24.75" customHeight="1">
      <c r="A14" s="914" t="s">
        <v>62</v>
      </c>
      <c r="B14" s="925" t="s">
        <v>63</v>
      </c>
      <c r="C14" s="112" t="s">
        <v>64</v>
      </c>
      <c r="D14" s="113">
        <v>25000</v>
      </c>
      <c r="E14" s="101"/>
      <c r="F14" s="80"/>
    </row>
    <row r="15" spans="1:6" ht="30.75" customHeight="1">
      <c r="A15" s="915"/>
      <c r="B15" s="926"/>
      <c r="C15" s="116" t="s">
        <v>65</v>
      </c>
      <c r="D15" s="117">
        <v>65000</v>
      </c>
      <c r="E15" s="118"/>
      <c r="F15" s="80"/>
    </row>
    <row r="16" spans="1:6" ht="27" customHeight="1" thickBot="1">
      <c r="A16" s="901"/>
      <c r="B16" s="120"/>
      <c r="C16" s="121" t="s">
        <v>66</v>
      </c>
      <c r="D16" s="110">
        <v>15000</v>
      </c>
      <c r="E16" s="111"/>
      <c r="F16" s="80"/>
    </row>
    <row r="17" spans="1:6" ht="18" customHeight="1">
      <c r="A17" s="91" t="s">
        <v>67</v>
      </c>
      <c r="B17" s="894" t="s">
        <v>68</v>
      </c>
      <c r="C17" s="122" t="s">
        <v>69</v>
      </c>
      <c r="D17" s="123">
        <v>8000</v>
      </c>
      <c r="E17" s="124"/>
      <c r="F17" s="80"/>
    </row>
    <row r="18" spans="1:6" ht="11.25" customHeight="1">
      <c r="A18" s="91"/>
      <c r="B18" s="894"/>
      <c r="C18" s="899"/>
      <c r="D18" s="917"/>
      <c r="E18" s="124"/>
      <c r="F18" s="80"/>
    </row>
    <row r="19" spans="1:6" ht="36.75" customHeight="1" thickBot="1">
      <c r="A19" s="91"/>
      <c r="B19" s="894"/>
      <c r="C19" s="916"/>
      <c r="D19" s="918"/>
      <c r="E19" s="124"/>
      <c r="F19" s="80"/>
    </row>
    <row r="20" spans="1:6" ht="27.75" customHeight="1">
      <c r="A20" s="125" t="s">
        <v>70</v>
      </c>
      <c r="B20" s="919" t="s">
        <v>71</v>
      </c>
      <c r="C20" s="126" t="s">
        <v>72</v>
      </c>
      <c r="D20" s="127">
        <v>6000</v>
      </c>
      <c r="E20" s="128"/>
      <c r="F20" s="80"/>
    </row>
    <row r="21" spans="1:6" ht="18" customHeight="1">
      <c r="A21" s="91"/>
      <c r="B21" s="920"/>
      <c r="C21" s="129" t="s">
        <v>73</v>
      </c>
      <c r="D21" s="130">
        <v>2000</v>
      </c>
      <c r="E21" s="131"/>
      <c r="F21" s="80"/>
    </row>
    <row r="22" spans="1:6" ht="18" customHeight="1">
      <c r="A22" s="91"/>
      <c r="B22" s="920"/>
      <c r="C22" s="116" t="s">
        <v>74</v>
      </c>
      <c r="D22" s="132">
        <v>3900</v>
      </c>
      <c r="E22" s="133"/>
      <c r="F22" s="80"/>
    </row>
    <row r="23" spans="1:6" ht="15.75" customHeight="1">
      <c r="A23" s="91"/>
      <c r="B23" s="134"/>
      <c r="C23" s="116" t="s">
        <v>75</v>
      </c>
      <c r="D23" s="132">
        <v>1300</v>
      </c>
      <c r="E23" s="133"/>
      <c r="F23" s="80"/>
    </row>
    <row r="24" spans="1:6" ht="15.75" customHeight="1">
      <c r="A24" s="91"/>
      <c r="B24" s="106"/>
      <c r="C24" s="116" t="s">
        <v>76</v>
      </c>
      <c r="D24" s="132">
        <v>1000</v>
      </c>
      <c r="E24" s="133"/>
      <c r="F24" s="80"/>
    </row>
    <row r="25" spans="1:6" ht="15.75" customHeight="1" thickBot="1">
      <c r="A25" s="92"/>
      <c r="B25" s="135"/>
      <c r="C25" s="136" t="s">
        <v>77</v>
      </c>
      <c r="D25" s="137">
        <v>1000</v>
      </c>
      <c r="E25" s="138"/>
      <c r="F25" s="80"/>
    </row>
    <row r="26" spans="1:6" ht="30.75" customHeight="1">
      <c r="A26" s="915" t="s">
        <v>78</v>
      </c>
      <c r="B26" s="900" t="s">
        <v>79</v>
      </c>
      <c r="C26" s="139" t="s">
        <v>80</v>
      </c>
      <c r="D26" s="140">
        <v>6000</v>
      </c>
      <c r="E26" s="131"/>
      <c r="F26" s="80"/>
    </row>
    <row r="27" spans="1:6" ht="30.75" customHeight="1">
      <c r="A27" s="915"/>
      <c r="B27" s="892"/>
      <c r="C27" s="139" t="s">
        <v>81</v>
      </c>
      <c r="D27" s="140">
        <v>20000</v>
      </c>
      <c r="E27" s="131"/>
      <c r="F27" s="80"/>
    </row>
    <row r="28" spans="1:6" ht="45" customHeight="1" thickBot="1">
      <c r="A28" s="901"/>
      <c r="B28" s="893"/>
      <c r="C28" s="141" t="s">
        <v>82</v>
      </c>
      <c r="D28" s="142">
        <v>15000</v>
      </c>
      <c r="E28" s="143"/>
      <c r="F28" s="80"/>
    </row>
    <row r="29" spans="1:6" ht="18" customHeight="1">
      <c r="A29" s="125" t="s">
        <v>83</v>
      </c>
      <c r="B29" s="912" t="s">
        <v>84</v>
      </c>
      <c r="C29" s="144" t="s">
        <v>85</v>
      </c>
      <c r="D29" s="145">
        <v>65000</v>
      </c>
      <c r="E29" s="128"/>
      <c r="F29" s="80"/>
    </row>
    <row r="30" spans="1:6" ht="18" customHeight="1">
      <c r="A30" s="91"/>
      <c r="B30" s="894"/>
      <c r="C30" s="139" t="s">
        <v>86</v>
      </c>
      <c r="D30" s="140">
        <v>25000</v>
      </c>
      <c r="E30" s="131"/>
      <c r="F30" s="80"/>
    </row>
    <row r="31" spans="1:6" ht="21" customHeight="1" thickBot="1">
      <c r="A31" s="92"/>
      <c r="B31" s="895"/>
      <c r="C31" s="146" t="s">
        <v>87</v>
      </c>
      <c r="D31" s="147">
        <v>375000</v>
      </c>
      <c r="E31" s="148"/>
      <c r="F31" s="80"/>
    </row>
    <row r="32" spans="1:6" ht="40.5" customHeight="1" thickBot="1">
      <c r="A32" s="119" t="s">
        <v>88</v>
      </c>
      <c r="B32" s="149" t="s">
        <v>89</v>
      </c>
      <c r="C32" s="150" t="s">
        <v>90</v>
      </c>
      <c r="D32" s="151">
        <v>30000</v>
      </c>
      <c r="E32" s="124"/>
      <c r="F32" s="80"/>
    </row>
    <row r="33" spans="1:6" ht="16.5" customHeight="1">
      <c r="A33" s="914" t="s">
        <v>91</v>
      </c>
      <c r="B33" s="896" t="s">
        <v>92</v>
      </c>
      <c r="C33" s="144" t="s">
        <v>93</v>
      </c>
      <c r="D33" s="145">
        <v>30000</v>
      </c>
      <c r="E33" s="128"/>
      <c r="F33" s="80"/>
    </row>
    <row r="34" spans="1:6" ht="16.5" customHeight="1">
      <c r="A34" s="915"/>
      <c r="B34" s="897"/>
      <c r="C34" s="139" t="s">
        <v>94</v>
      </c>
      <c r="D34" s="140">
        <v>30000</v>
      </c>
      <c r="E34" s="131"/>
      <c r="F34" s="80"/>
    </row>
    <row r="35" spans="1:6" ht="16.5" customHeight="1" thickBot="1">
      <c r="A35" s="901"/>
      <c r="B35" s="898"/>
      <c r="C35" s="152" t="s">
        <v>95</v>
      </c>
      <c r="D35" s="147">
        <v>10000</v>
      </c>
      <c r="E35" s="148"/>
      <c r="F35" s="80"/>
    </row>
    <row r="36" spans="1:6" ht="29.25" customHeight="1">
      <c r="A36" s="125" t="s">
        <v>96</v>
      </c>
      <c r="B36" s="912" t="s">
        <v>97</v>
      </c>
      <c r="C36" s="144" t="s">
        <v>98</v>
      </c>
      <c r="D36" s="145">
        <v>6000</v>
      </c>
      <c r="E36" s="128"/>
      <c r="F36" s="80"/>
    </row>
    <row r="37" spans="1:6" ht="36.75" customHeight="1" thickBot="1">
      <c r="A37" s="91"/>
      <c r="B37" s="913"/>
      <c r="C37" s="153" t="s">
        <v>99</v>
      </c>
      <c r="D37" s="154">
        <v>76956</v>
      </c>
      <c r="E37" s="155"/>
      <c r="F37" s="80"/>
    </row>
    <row r="38" spans="1:6" ht="16.5" customHeight="1">
      <c r="A38" s="914" t="s">
        <v>100</v>
      </c>
      <c r="B38" s="900" t="s">
        <v>101</v>
      </c>
      <c r="C38" s="156" t="s">
        <v>102</v>
      </c>
      <c r="D38" s="157"/>
      <c r="E38" s="158"/>
      <c r="F38" s="80"/>
    </row>
    <row r="39" spans="1:6" ht="16.5" customHeight="1">
      <c r="A39" s="915"/>
      <c r="B39" s="892"/>
      <c r="C39" s="159" t="s">
        <v>103</v>
      </c>
      <c r="D39" s="151">
        <v>42000</v>
      </c>
      <c r="E39" s="124"/>
      <c r="F39" s="80"/>
    </row>
    <row r="40" spans="1:6" ht="16.5" customHeight="1" thickBot="1">
      <c r="A40" s="901"/>
      <c r="B40" s="893"/>
      <c r="C40" s="153" t="s">
        <v>104</v>
      </c>
      <c r="D40" s="154"/>
      <c r="E40" s="155"/>
      <c r="F40" s="80"/>
    </row>
    <row r="41" spans="1:6" ht="32.25" customHeight="1">
      <c r="A41" s="114" t="s">
        <v>105</v>
      </c>
      <c r="B41" s="115" t="s">
        <v>106</v>
      </c>
      <c r="C41" s="159" t="s">
        <v>107</v>
      </c>
      <c r="D41" s="151">
        <v>60000</v>
      </c>
      <c r="E41" s="160"/>
      <c r="F41" s="80"/>
    </row>
    <row r="42" spans="1:6" ht="20.25" customHeight="1" thickBot="1">
      <c r="A42" s="114"/>
      <c r="B42" s="115"/>
      <c r="C42" s="159"/>
      <c r="D42" s="151"/>
      <c r="E42" s="160"/>
      <c r="F42" s="80"/>
    </row>
    <row r="43" spans="1:6" ht="16.5" customHeight="1">
      <c r="A43" s="125" t="s">
        <v>105</v>
      </c>
      <c r="B43" s="912" t="s">
        <v>108</v>
      </c>
      <c r="C43" s="156" t="s">
        <v>109</v>
      </c>
      <c r="D43" s="157">
        <v>30000</v>
      </c>
      <c r="E43" s="161"/>
      <c r="F43" s="80"/>
    </row>
    <row r="44" spans="1:6" ht="16.5" customHeight="1">
      <c r="A44" s="91"/>
      <c r="B44" s="894"/>
      <c r="C44" s="162" t="s">
        <v>110</v>
      </c>
      <c r="D44" s="163"/>
      <c r="E44" s="164"/>
      <c r="F44" s="80"/>
    </row>
    <row r="45" spans="1:6" ht="16.5" customHeight="1">
      <c r="A45" s="91"/>
      <c r="B45" s="894"/>
      <c r="C45" s="141" t="s">
        <v>111</v>
      </c>
      <c r="D45" s="142"/>
      <c r="E45" s="165"/>
      <c r="F45" s="80"/>
    </row>
    <row r="46" spans="1:6" ht="21" customHeight="1">
      <c r="A46" s="91"/>
      <c r="B46" s="894"/>
      <c r="C46" s="162" t="s">
        <v>112</v>
      </c>
      <c r="D46" s="142">
        <v>10000</v>
      </c>
      <c r="E46" s="164"/>
      <c r="F46" s="80"/>
    </row>
    <row r="47" spans="1:6" ht="18" customHeight="1">
      <c r="A47" s="91"/>
      <c r="B47" s="894"/>
      <c r="C47" s="139" t="s">
        <v>113</v>
      </c>
      <c r="D47" s="140">
        <v>25000</v>
      </c>
      <c r="E47" s="164"/>
      <c r="F47" s="80"/>
    </row>
    <row r="48" spans="1:6" ht="16.5" customHeight="1" thickBot="1">
      <c r="A48" s="92"/>
      <c r="B48" s="894"/>
      <c r="C48" s="166"/>
      <c r="D48" s="167"/>
      <c r="E48" s="168"/>
      <c r="F48" s="80"/>
    </row>
    <row r="49" spans="1:6" ht="35.25" customHeight="1" thickBot="1">
      <c r="A49" s="169"/>
      <c r="B49" s="170"/>
      <c r="C49" s="171" t="s">
        <v>114</v>
      </c>
      <c r="D49" s="172">
        <f>SUM(D4:D48)</f>
        <v>1115251.94</v>
      </c>
      <c r="E49" s="173"/>
      <c r="F49" s="80"/>
    </row>
    <row r="50" ht="54" customHeight="1">
      <c r="B50" s="174" t="s">
        <v>115</v>
      </c>
    </row>
    <row r="51" ht="12.75">
      <c r="C51" s="176" t="s">
        <v>116</v>
      </c>
    </row>
    <row r="52" spans="2:5" ht="12.75" customHeight="1">
      <c r="B52" s="5" t="s">
        <v>117</v>
      </c>
      <c r="C52" s="81" t="s">
        <v>118</v>
      </c>
      <c r="D52" s="909" t="s">
        <v>119</v>
      </c>
      <c r="E52" s="909"/>
    </row>
    <row r="53" spans="1:5" ht="12.75">
      <c r="A53" s="5"/>
      <c r="B53" s="177"/>
      <c r="D53" s="910" t="s">
        <v>120</v>
      </c>
      <c r="E53" s="910"/>
    </row>
    <row r="54" spans="2:3" ht="12.75">
      <c r="B54" s="178" t="s">
        <v>121</v>
      </c>
      <c r="C54" s="176" t="s">
        <v>122</v>
      </c>
    </row>
    <row r="55" spans="3:5" ht="12.75">
      <c r="C55" s="911" t="s">
        <v>123</v>
      </c>
      <c r="D55" s="911"/>
      <c r="E55" s="911"/>
    </row>
    <row r="57" ht="12.75">
      <c r="B57" s="176" t="s">
        <v>124</v>
      </c>
    </row>
  </sheetData>
  <mergeCells count="26">
    <mergeCell ref="B1:E1"/>
    <mergeCell ref="A4:A6"/>
    <mergeCell ref="B4:B6"/>
    <mergeCell ref="C4:C5"/>
    <mergeCell ref="D4:D5"/>
    <mergeCell ref="E4:E5"/>
    <mergeCell ref="D7:D8"/>
    <mergeCell ref="D9:D11"/>
    <mergeCell ref="A14:A16"/>
    <mergeCell ref="B14:B15"/>
    <mergeCell ref="B17:B19"/>
    <mergeCell ref="C18:C19"/>
    <mergeCell ref="D18:D19"/>
    <mergeCell ref="B20:B22"/>
    <mergeCell ref="A38:A40"/>
    <mergeCell ref="B38:B40"/>
    <mergeCell ref="B43:B48"/>
    <mergeCell ref="A26:A28"/>
    <mergeCell ref="B26:B28"/>
    <mergeCell ref="B29:B31"/>
    <mergeCell ref="A33:A35"/>
    <mergeCell ref="B33:B35"/>
    <mergeCell ref="D52:E52"/>
    <mergeCell ref="D53:E53"/>
    <mergeCell ref="C55:E55"/>
    <mergeCell ref="B36:B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2"/>
  <sheetViews>
    <sheetView zoomScale="75" zoomScaleNormal="75" workbookViewId="0" topLeftCell="A1">
      <selection activeCell="I16" sqref="I16"/>
    </sheetView>
  </sheetViews>
  <sheetFormatPr defaultColWidth="9.00390625" defaultRowHeight="12.75"/>
  <cols>
    <col min="1" max="1" width="8.375" style="1" customWidth="1"/>
    <col min="2" max="2" width="93.75390625" style="2" customWidth="1"/>
    <col min="3" max="3" width="24.625" style="3" customWidth="1"/>
    <col min="4" max="4" width="13.375" style="623" customWidth="1"/>
    <col min="5" max="5" width="21.375" style="2" customWidth="1"/>
  </cols>
  <sheetData>
    <row r="2" spans="1:5" ht="25.5" thickBot="1">
      <c r="A2" s="6"/>
      <c r="B2" s="972" t="s">
        <v>390</v>
      </c>
      <c r="C2" s="972"/>
      <c r="D2" s="972"/>
      <c r="E2" s="7">
        <f ca="1">TODAY()</f>
        <v>39940</v>
      </c>
    </row>
    <row r="3" spans="1:5" ht="117">
      <c r="A3" s="624" t="s">
        <v>40</v>
      </c>
      <c r="B3" s="625" t="s">
        <v>391</v>
      </c>
      <c r="C3" s="626" t="s">
        <v>189</v>
      </c>
      <c r="D3" s="627" t="s">
        <v>392</v>
      </c>
      <c r="E3" s="628" t="s">
        <v>44</v>
      </c>
    </row>
    <row r="4" spans="1:5" ht="18.75" thickBot="1">
      <c r="A4" s="629">
        <v>1</v>
      </c>
      <c r="B4" s="630">
        <v>2</v>
      </c>
      <c r="C4" s="631">
        <v>3</v>
      </c>
      <c r="D4" s="632">
        <v>4</v>
      </c>
      <c r="E4" s="633">
        <v>5</v>
      </c>
    </row>
    <row r="5" spans="1:5" ht="26.25" thickBot="1" thickTop="1">
      <c r="A5" s="634" t="s">
        <v>5</v>
      </c>
      <c r="B5" s="973" t="s">
        <v>191</v>
      </c>
      <c r="C5" s="973"/>
      <c r="D5" s="973"/>
      <c r="E5" s="974"/>
    </row>
    <row r="6" spans="1:5" ht="18.75">
      <c r="A6" s="635" t="s">
        <v>192</v>
      </c>
      <c r="B6" s="636" t="s">
        <v>393</v>
      </c>
      <c r="C6" s="637">
        <v>12000</v>
      </c>
      <c r="D6" s="638">
        <v>7</v>
      </c>
      <c r="E6" s="639"/>
    </row>
    <row r="7" spans="1:5" ht="18.75">
      <c r="A7" s="640"/>
      <c r="B7" s="641" t="s">
        <v>394</v>
      </c>
      <c r="C7" s="642"/>
      <c r="D7" s="643"/>
      <c r="E7" s="644"/>
    </row>
    <row r="8" spans="1:5" ht="18.75">
      <c r="A8" s="645" t="s">
        <v>194</v>
      </c>
      <c r="B8" s="646" t="s">
        <v>395</v>
      </c>
      <c r="C8" s="642">
        <v>7000</v>
      </c>
      <c r="D8" s="643">
        <v>8</v>
      </c>
      <c r="E8" s="644"/>
    </row>
    <row r="9" spans="1:5" ht="18.75">
      <c r="A9" s="645" t="s">
        <v>197</v>
      </c>
      <c r="B9" s="646" t="s">
        <v>396</v>
      </c>
      <c r="C9" s="642">
        <v>6000</v>
      </c>
      <c r="D9" s="643">
        <v>9</v>
      </c>
      <c r="E9" s="644"/>
    </row>
    <row r="10" spans="1:5" ht="37.5">
      <c r="A10" s="645" t="s">
        <v>199</v>
      </c>
      <c r="B10" s="647" t="s">
        <v>397</v>
      </c>
      <c r="C10" s="642">
        <v>7000</v>
      </c>
      <c r="D10" s="643">
        <v>3</v>
      </c>
      <c r="E10" s="644"/>
    </row>
    <row r="11" spans="1:5" ht="37.5">
      <c r="A11" s="645" t="s">
        <v>201</v>
      </c>
      <c r="B11" s="647" t="s">
        <v>398</v>
      </c>
      <c r="C11" s="642">
        <v>7000</v>
      </c>
      <c r="D11" s="643">
        <v>4</v>
      </c>
      <c r="E11" s="644"/>
    </row>
    <row r="12" spans="1:5" ht="18.75">
      <c r="A12" s="645" t="s">
        <v>399</v>
      </c>
      <c r="B12" s="648" t="s">
        <v>400</v>
      </c>
      <c r="C12" s="649"/>
      <c r="D12" s="643"/>
      <c r="E12" s="644"/>
    </row>
    <row r="13" spans="1:5" ht="18.75">
      <c r="A13" s="645" t="s">
        <v>401</v>
      </c>
      <c r="B13" s="650" t="s">
        <v>402</v>
      </c>
      <c r="C13" s="642">
        <v>105000</v>
      </c>
      <c r="D13" s="643">
        <v>6</v>
      </c>
      <c r="E13" s="644"/>
    </row>
    <row r="14" spans="1:5" ht="18.75">
      <c r="A14" s="645" t="s">
        <v>403</v>
      </c>
      <c r="B14" s="651" t="s">
        <v>404</v>
      </c>
      <c r="C14" s="652">
        <v>2000</v>
      </c>
      <c r="D14" s="643">
        <v>5</v>
      </c>
      <c r="E14" s="644"/>
    </row>
    <row r="15" spans="1:5" ht="37.5">
      <c r="A15" s="645" t="s">
        <v>405</v>
      </c>
      <c r="B15" s="653" t="s">
        <v>406</v>
      </c>
      <c r="C15" s="654">
        <v>85000</v>
      </c>
      <c r="D15" s="643">
        <v>1</v>
      </c>
      <c r="E15" s="644"/>
    </row>
    <row r="16" spans="1:5" ht="37.5">
      <c r="A16" s="645" t="s">
        <v>407</v>
      </c>
      <c r="B16" s="655" t="s">
        <v>408</v>
      </c>
      <c r="C16" s="656">
        <v>6000</v>
      </c>
      <c r="D16" s="643">
        <v>2</v>
      </c>
      <c r="E16" s="644"/>
    </row>
    <row r="17" spans="1:5" ht="19.5" thickBot="1">
      <c r="A17" s="645" t="s">
        <v>409</v>
      </c>
      <c r="B17" s="650" t="s">
        <v>410</v>
      </c>
      <c r="C17" s="656">
        <v>10000</v>
      </c>
      <c r="D17" s="657">
        <v>10</v>
      </c>
      <c r="E17" s="644"/>
    </row>
    <row r="18" spans="1:5" ht="25.5" thickBot="1">
      <c r="A18" s="975" t="s">
        <v>411</v>
      </c>
      <c r="B18" s="976"/>
      <c r="C18" s="658">
        <f>SUM(C6:C17)</f>
        <v>247000</v>
      </c>
      <c r="D18" s="659"/>
      <c r="E18" s="660"/>
    </row>
    <row r="19" spans="1:5" ht="25.5" thickBot="1">
      <c r="A19" s="363" t="s">
        <v>9</v>
      </c>
      <c r="B19" s="977" t="s">
        <v>203</v>
      </c>
      <c r="C19" s="978"/>
      <c r="D19" s="978"/>
      <c r="E19" s="979"/>
    </row>
    <row r="20" spans="1:5" ht="18.75">
      <c r="A20" s="661"/>
      <c r="B20" s="662" t="s">
        <v>412</v>
      </c>
      <c r="C20" s="663"/>
      <c r="D20" s="664">
        <v>3</v>
      </c>
      <c r="E20" s="665"/>
    </row>
    <row r="21" spans="1:5" ht="18.75">
      <c r="A21" s="645" t="s">
        <v>413</v>
      </c>
      <c r="B21" s="650" t="s">
        <v>414</v>
      </c>
      <c r="C21" s="666">
        <v>154598</v>
      </c>
      <c r="D21" s="667"/>
      <c r="E21" s="668"/>
    </row>
    <row r="22" spans="1:5" ht="18.75">
      <c r="A22" s="645"/>
      <c r="B22" s="669" t="s">
        <v>415</v>
      </c>
      <c r="C22" s="666"/>
      <c r="D22" s="667">
        <v>2</v>
      </c>
      <c r="E22" s="668"/>
    </row>
    <row r="23" spans="1:5" ht="18.75">
      <c r="A23" s="645" t="s">
        <v>416</v>
      </c>
      <c r="B23" s="650" t="s">
        <v>417</v>
      </c>
      <c r="C23" s="666">
        <f>30700*1.22</f>
        <v>37454</v>
      </c>
      <c r="D23" s="667"/>
      <c r="E23" s="670"/>
    </row>
    <row r="24" spans="1:5" ht="18.75">
      <c r="A24" s="645" t="s">
        <v>418</v>
      </c>
      <c r="B24" s="650" t="s">
        <v>419</v>
      </c>
      <c r="C24" s="666">
        <v>13240</v>
      </c>
      <c r="D24" s="667"/>
      <c r="E24" s="668"/>
    </row>
    <row r="25" spans="1:5" ht="18.75">
      <c r="A25" s="645"/>
      <c r="B25" s="669" t="s">
        <v>420</v>
      </c>
      <c r="C25" s="666"/>
      <c r="D25" s="667">
        <v>4</v>
      </c>
      <c r="E25" s="670"/>
    </row>
    <row r="26" spans="1:5" ht="37.5">
      <c r="A26" s="645" t="s">
        <v>421</v>
      </c>
      <c r="B26" s="655" t="s">
        <v>422</v>
      </c>
      <c r="C26" s="666">
        <v>98000</v>
      </c>
      <c r="D26" s="667"/>
      <c r="E26" s="670"/>
    </row>
    <row r="27" spans="1:5" ht="18.75">
      <c r="A27" s="645"/>
      <c r="B27" s="669" t="s">
        <v>423</v>
      </c>
      <c r="C27" s="666"/>
      <c r="D27" s="667">
        <v>5</v>
      </c>
      <c r="E27" s="671"/>
    </row>
    <row r="28" spans="1:5" ht="18.75">
      <c r="A28" s="645" t="s">
        <v>424</v>
      </c>
      <c r="B28" s="672" t="s">
        <v>425</v>
      </c>
      <c r="C28" s="666"/>
      <c r="D28" s="667"/>
      <c r="E28" s="673"/>
    </row>
    <row r="29" spans="1:5" ht="18.75">
      <c r="A29" s="645" t="s">
        <v>426</v>
      </c>
      <c r="B29" s="655" t="s">
        <v>427</v>
      </c>
      <c r="C29" s="666">
        <v>111058</v>
      </c>
      <c r="D29" s="667"/>
      <c r="E29" s="673"/>
    </row>
    <row r="30" spans="1:5" ht="18.75">
      <c r="A30" s="645"/>
      <c r="B30" s="674" t="s">
        <v>428</v>
      </c>
      <c r="C30" s="675"/>
      <c r="D30" s="667">
        <v>1</v>
      </c>
      <c r="E30" s="676"/>
    </row>
    <row r="31" spans="1:5" ht="18.75">
      <c r="A31" s="645" t="s">
        <v>429</v>
      </c>
      <c r="B31" s="677" t="s">
        <v>430</v>
      </c>
      <c r="C31" s="678">
        <v>206564</v>
      </c>
      <c r="D31" s="667"/>
      <c r="E31" s="671"/>
    </row>
    <row r="32" spans="1:5" ht="18">
      <c r="A32" s="645"/>
      <c r="B32" s="679"/>
      <c r="C32" s="680"/>
      <c r="D32" s="681"/>
      <c r="E32" s="671"/>
    </row>
    <row r="33" spans="1:5" ht="25.5" thickBot="1">
      <c r="A33" s="968" t="s">
        <v>431</v>
      </c>
      <c r="B33" s="969"/>
      <c r="C33" s="682">
        <f>SUM(C20:C32)</f>
        <v>620914</v>
      </c>
      <c r="D33" s="681"/>
      <c r="E33" s="676"/>
    </row>
    <row r="34" spans="1:5" ht="25.5" thickBot="1">
      <c r="A34" s="683" t="s">
        <v>13</v>
      </c>
      <c r="B34" s="960" t="s">
        <v>227</v>
      </c>
      <c r="C34" s="961"/>
      <c r="D34" s="961"/>
      <c r="E34" s="962"/>
    </row>
    <row r="35" spans="1:5" ht="20.25">
      <c r="A35" s="684"/>
      <c r="B35" s="685" t="s">
        <v>432</v>
      </c>
      <c r="C35" s="686"/>
      <c r="D35" s="686"/>
      <c r="E35" s="687"/>
    </row>
    <row r="36" spans="1:5" ht="20.25">
      <c r="A36" s="688" t="s">
        <v>433</v>
      </c>
      <c r="B36" s="689" t="s">
        <v>434</v>
      </c>
      <c r="C36" s="690">
        <v>300000</v>
      </c>
      <c r="D36" s="691"/>
      <c r="E36" s="692"/>
    </row>
    <row r="37" spans="1:5" ht="20.25">
      <c r="A37" s="688"/>
      <c r="B37" s="693" t="s">
        <v>435</v>
      </c>
      <c r="C37" s="690"/>
      <c r="D37" s="691"/>
      <c r="E37" s="692"/>
    </row>
    <row r="38" spans="1:5" ht="20.25">
      <c r="A38" s="688" t="s">
        <v>436</v>
      </c>
      <c r="B38" s="694" t="s">
        <v>437</v>
      </c>
      <c r="C38" s="695">
        <v>300000</v>
      </c>
      <c r="D38" s="691"/>
      <c r="E38" s="692"/>
    </row>
    <row r="39" spans="1:5" ht="20.25">
      <c r="A39" s="688"/>
      <c r="B39" s="669" t="s">
        <v>438</v>
      </c>
      <c r="C39" s="696"/>
      <c r="D39" s="697">
        <v>1</v>
      </c>
      <c r="E39" s="698"/>
    </row>
    <row r="40" spans="1:5" ht="20.25">
      <c r="A40" s="688" t="s">
        <v>439</v>
      </c>
      <c r="B40" s="655" t="s">
        <v>440</v>
      </c>
      <c r="C40" s="699">
        <v>50000</v>
      </c>
      <c r="D40" s="697"/>
      <c r="E40" s="698"/>
    </row>
    <row r="41" spans="1:5" ht="20.25">
      <c r="A41" s="688" t="s">
        <v>441</v>
      </c>
      <c r="B41" s="655" t="s">
        <v>442</v>
      </c>
      <c r="C41" s="699">
        <v>45000</v>
      </c>
      <c r="D41" s="697"/>
      <c r="E41" s="698"/>
    </row>
    <row r="42" spans="1:5" ht="20.25">
      <c r="A42" s="688" t="s">
        <v>443</v>
      </c>
      <c r="B42" s="655" t="s">
        <v>444</v>
      </c>
      <c r="C42" s="699">
        <f>35*1100</f>
        <v>38500</v>
      </c>
      <c r="D42" s="697"/>
      <c r="E42" s="698"/>
    </row>
    <row r="43" spans="1:5" ht="20.25">
      <c r="A43" s="688" t="s">
        <v>260</v>
      </c>
      <c r="B43" s="655" t="s">
        <v>445</v>
      </c>
      <c r="C43" s="699">
        <f>27.5*180+56*850</f>
        <v>52550</v>
      </c>
      <c r="D43" s="697"/>
      <c r="E43" s="698"/>
    </row>
    <row r="44" spans="1:5" ht="20.25">
      <c r="A44" s="688"/>
      <c r="B44" s="669" t="s">
        <v>446</v>
      </c>
      <c r="C44" s="696"/>
      <c r="D44" s="697">
        <v>2</v>
      </c>
      <c r="E44" s="698"/>
    </row>
    <row r="45" spans="1:5" ht="20.25">
      <c r="A45" s="688" t="s">
        <v>447</v>
      </c>
      <c r="B45" s="655" t="s">
        <v>448</v>
      </c>
      <c r="C45" s="699">
        <v>30000</v>
      </c>
      <c r="D45" s="697"/>
      <c r="E45" s="698"/>
    </row>
    <row r="46" spans="1:5" ht="20.25">
      <c r="A46" s="688"/>
      <c r="B46" s="669" t="s">
        <v>449</v>
      </c>
      <c r="C46" s="696"/>
      <c r="D46" s="697">
        <v>3</v>
      </c>
      <c r="E46" s="698"/>
    </row>
    <row r="47" spans="1:5" ht="75">
      <c r="A47" s="688" t="s">
        <v>450</v>
      </c>
      <c r="B47" s="655" t="s">
        <v>451</v>
      </c>
      <c r="C47" s="700">
        <v>62100</v>
      </c>
      <c r="D47" s="697"/>
      <c r="E47" s="698"/>
    </row>
    <row r="48" spans="1:5" ht="20.25">
      <c r="A48" s="688"/>
      <c r="B48" s="669" t="s">
        <v>452</v>
      </c>
      <c r="C48" s="701"/>
      <c r="D48" s="697"/>
      <c r="E48" s="698"/>
    </row>
    <row r="49" spans="1:5" ht="20.25">
      <c r="A49" s="688"/>
      <c r="B49" s="669" t="s">
        <v>453</v>
      </c>
      <c r="C49" s="696"/>
      <c r="D49" s="697">
        <v>4</v>
      </c>
      <c r="E49" s="698"/>
    </row>
    <row r="50" spans="1:5" ht="20.25">
      <c r="A50" s="688" t="s">
        <v>454</v>
      </c>
      <c r="B50" s="655" t="s">
        <v>455</v>
      </c>
      <c r="C50" s="699">
        <v>750000</v>
      </c>
      <c r="D50" s="697"/>
      <c r="E50" s="698"/>
    </row>
    <row r="51" spans="1:5" ht="20.25">
      <c r="A51" s="688"/>
      <c r="B51" s="669" t="s">
        <v>456</v>
      </c>
      <c r="C51" s="696"/>
      <c r="D51" s="697">
        <v>5</v>
      </c>
      <c r="E51" s="698"/>
    </row>
    <row r="52" spans="1:5" ht="20.25">
      <c r="A52" s="688"/>
      <c r="B52" s="655" t="s">
        <v>457</v>
      </c>
      <c r="C52" s="696"/>
      <c r="D52" s="697"/>
      <c r="E52" s="698"/>
    </row>
    <row r="53" spans="1:5" ht="75">
      <c r="A53" s="688" t="s">
        <v>458</v>
      </c>
      <c r="B53" s="702" t="s">
        <v>459</v>
      </c>
      <c r="C53" s="699">
        <v>40000</v>
      </c>
      <c r="D53" s="697"/>
      <c r="E53" s="698"/>
    </row>
    <row r="54" spans="1:5" ht="37.5">
      <c r="A54" s="688" t="s">
        <v>460</v>
      </c>
      <c r="B54" s="702" t="s">
        <v>461</v>
      </c>
      <c r="C54" s="699">
        <v>2000</v>
      </c>
      <c r="D54" s="697"/>
      <c r="E54" s="698"/>
    </row>
    <row r="55" spans="1:5" ht="56.25">
      <c r="A55" s="688" t="s">
        <v>462</v>
      </c>
      <c r="B55" s="702" t="s">
        <v>463</v>
      </c>
      <c r="C55" s="699">
        <v>36000</v>
      </c>
      <c r="D55" s="697"/>
      <c r="E55" s="698"/>
    </row>
    <row r="56" spans="1:5" ht="56.25">
      <c r="A56" s="688" t="s">
        <v>464</v>
      </c>
      <c r="B56" s="702" t="s">
        <v>465</v>
      </c>
      <c r="C56" s="699">
        <v>50000</v>
      </c>
      <c r="D56" s="697"/>
      <c r="E56" s="698"/>
    </row>
    <row r="57" spans="1:5" ht="56.25">
      <c r="A57" s="688" t="s">
        <v>466</v>
      </c>
      <c r="B57" s="702" t="s">
        <v>467</v>
      </c>
      <c r="C57" s="699">
        <v>65000</v>
      </c>
      <c r="D57" s="697"/>
      <c r="E57" s="698"/>
    </row>
    <row r="58" spans="1:5" ht="20.25">
      <c r="A58" s="688"/>
      <c r="B58" s="669" t="s">
        <v>468</v>
      </c>
      <c r="C58" s="696"/>
      <c r="D58" s="667">
        <v>6</v>
      </c>
      <c r="E58" s="698"/>
    </row>
    <row r="59" spans="1:5" ht="20.25">
      <c r="A59" s="688" t="s">
        <v>469</v>
      </c>
      <c r="B59" s="703" t="s">
        <v>470</v>
      </c>
      <c r="C59" s="699">
        <v>150000</v>
      </c>
      <c r="D59" s="667"/>
      <c r="E59" s="704"/>
    </row>
    <row r="60" spans="1:5" ht="20.25">
      <c r="A60" s="688" t="s">
        <v>471</v>
      </c>
      <c r="B60" s="703" t="s">
        <v>472</v>
      </c>
      <c r="C60" s="700">
        <v>172000</v>
      </c>
      <c r="D60" s="667"/>
      <c r="E60" s="698"/>
    </row>
    <row r="61" spans="1:5" ht="20.25">
      <c r="A61" s="688"/>
      <c r="B61" s="669" t="s">
        <v>473</v>
      </c>
      <c r="C61" s="696"/>
      <c r="D61" s="667">
        <v>7</v>
      </c>
      <c r="E61" s="698"/>
    </row>
    <row r="62" spans="1:5" ht="20.25">
      <c r="A62" s="688"/>
      <c r="B62" s="655" t="s">
        <v>474</v>
      </c>
      <c r="C62" s="696"/>
      <c r="D62" s="667"/>
      <c r="E62" s="671"/>
    </row>
    <row r="63" spans="1:5" ht="37.5">
      <c r="A63" s="688" t="s">
        <v>475</v>
      </c>
      <c r="B63" s="655" t="s">
        <v>476</v>
      </c>
      <c r="C63" s="699">
        <v>40000</v>
      </c>
      <c r="D63" s="667"/>
      <c r="E63" s="671"/>
    </row>
    <row r="64" spans="1:5" ht="20.25">
      <c r="A64" s="688" t="s">
        <v>477</v>
      </c>
      <c r="B64" s="655" t="s">
        <v>478</v>
      </c>
      <c r="C64" s="699">
        <v>35000</v>
      </c>
      <c r="D64" s="667"/>
      <c r="E64" s="671"/>
    </row>
    <row r="65" spans="1:5" ht="20.25">
      <c r="A65" s="688" t="s">
        <v>479</v>
      </c>
      <c r="B65" s="650" t="s">
        <v>480</v>
      </c>
      <c r="C65" s="700">
        <v>65000</v>
      </c>
      <c r="D65" s="667">
        <v>8</v>
      </c>
      <c r="E65" s="671"/>
    </row>
    <row r="66" spans="1:5" ht="20.25">
      <c r="A66" s="688" t="s">
        <v>481</v>
      </c>
      <c r="B66" s="650" t="s">
        <v>482</v>
      </c>
      <c r="C66" s="700">
        <v>30000</v>
      </c>
      <c r="D66" s="667"/>
      <c r="E66" s="671"/>
    </row>
    <row r="67" spans="1:5" ht="20.25">
      <c r="A67" s="688" t="s">
        <v>483</v>
      </c>
      <c r="B67" s="650" t="s">
        <v>484</v>
      </c>
      <c r="C67" s="700">
        <v>65000</v>
      </c>
      <c r="D67" s="667"/>
      <c r="E67" s="671"/>
    </row>
    <row r="68" spans="1:5" ht="20.25">
      <c r="A68" s="688" t="s">
        <v>485</v>
      </c>
      <c r="B68" s="650" t="s">
        <v>486</v>
      </c>
      <c r="C68" s="700">
        <v>25000</v>
      </c>
      <c r="D68" s="667"/>
      <c r="E68" s="671"/>
    </row>
    <row r="69" spans="1:5" ht="20.25">
      <c r="A69" s="688"/>
      <c r="B69" s="705" t="s">
        <v>261</v>
      </c>
      <c r="C69" s="701"/>
      <c r="D69" s="667"/>
      <c r="E69" s="671"/>
    </row>
    <row r="70" spans="1:5" ht="20.25">
      <c r="A70" s="688" t="s">
        <v>487</v>
      </c>
      <c r="B70" s="650" t="s">
        <v>488</v>
      </c>
      <c r="C70" s="700">
        <v>132915.66</v>
      </c>
      <c r="D70" s="667"/>
      <c r="E70" s="671"/>
    </row>
    <row r="71" spans="1:5" ht="20.25">
      <c r="A71" s="688"/>
      <c r="B71" s="706" t="s">
        <v>489</v>
      </c>
      <c r="C71" s="701"/>
      <c r="D71" s="667"/>
      <c r="E71" s="671"/>
    </row>
    <row r="72" spans="1:5" ht="20.25">
      <c r="A72" s="688" t="s">
        <v>490</v>
      </c>
      <c r="B72" s="650" t="s">
        <v>491</v>
      </c>
      <c r="C72" s="707">
        <v>5000</v>
      </c>
      <c r="D72" s="667"/>
      <c r="E72" s="671"/>
    </row>
    <row r="73" spans="1:5" ht="21" thickBot="1">
      <c r="A73" s="688" t="s">
        <v>492</v>
      </c>
      <c r="B73" s="650" t="s">
        <v>493</v>
      </c>
      <c r="C73" s="707">
        <v>160000</v>
      </c>
      <c r="D73" s="681"/>
      <c r="E73" s="671"/>
    </row>
    <row r="74" spans="1:5" ht="24" thickBot="1">
      <c r="A74" s="688"/>
      <c r="B74" s="708" t="s">
        <v>494</v>
      </c>
      <c r="C74" s="709">
        <f>SUM(C36:C73)</f>
        <v>2701065.66</v>
      </c>
      <c r="D74" s="710"/>
      <c r="E74" s="671"/>
    </row>
    <row r="75" spans="1:5" ht="25.5" thickBot="1">
      <c r="A75" s="683" t="s">
        <v>20</v>
      </c>
      <c r="B75" s="960" t="s">
        <v>264</v>
      </c>
      <c r="C75" s="961"/>
      <c r="D75" s="961"/>
      <c r="E75" s="962"/>
    </row>
    <row r="76" spans="1:5" ht="18.75">
      <c r="A76" s="711"/>
      <c r="B76" s="712" t="s">
        <v>495</v>
      </c>
      <c r="C76" s="713"/>
      <c r="D76" s="714"/>
      <c r="E76" s="715"/>
    </row>
    <row r="77" spans="1:5" ht="75">
      <c r="A77" s="716" t="s">
        <v>496</v>
      </c>
      <c r="B77" s="717" t="s">
        <v>497</v>
      </c>
      <c r="C77" s="718">
        <v>35000</v>
      </c>
      <c r="D77" s="719">
        <v>3</v>
      </c>
      <c r="E77" s="670"/>
    </row>
    <row r="78" spans="1:5" ht="56.25">
      <c r="A78" s="716" t="s">
        <v>498</v>
      </c>
      <c r="B78" s="717" t="s">
        <v>499</v>
      </c>
      <c r="C78" s="718">
        <v>70000</v>
      </c>
      <c r="D78" s="719">
        <v>4</v>
      </c>
      <c r="E78" s="720"/>
    </row>
    <row r="79" spans="1:5" ht="56.25">
      <c r="A79" s="716" t="s">
        <v>500</v>
      </c>
      <c r="B79" s="717" t="s">
        <v>501</v>
      </c>
      <c r="C79" s="718">
        <v>15000</v>
      </c>
      <c r="D79" s="719">
        <v>5</v>
      </c>
      <c r="E79" s="720"/>
    </row>
    <row r="80" spans="1:5" ht="75">
      <c r="A80" s="716" t="s">
        <v>502</v>
      </c>
      <c r="B80" s="717" t="s">
        <v>503</v>
      </c>
      <c r="C80" s="718">
        <v>25000</v>
      </c>
      <c r="D80" s="719">
        <v>6</v>
      </c>
      <c r="E80" s="720"/>
    </row>
    <row r="81" spans="1:5" ht="18.75">
      <c r="A81" s="716" t="s">
        <v>504</v>
      </c>
      <c r="B81" s="721" t="s">
        <v>505</v>
      </c>
      <c r="C81" s="718">
        <v>5000</v>
      </c>
      <c r="D81" s="722">
        <v>7</v>
      </c>
      <c r="E81" s="720"/>
    </row>
    <row r="82" spans="1:5" ht="37.5">
      <c r="A82" s="716" t="s">
        <v>506</v>
      </c>
      <c r="B82" s="717" t="s">
        <v>507</v>
      </c>
      <c r="C82" s="718">
        <v>25000</v>
      </c>
      <c r="D82" s="722">
        <v>8</v>
      </c>
      <c r="E82" s="720"/>
    </row>
    <row r="83" spans="1:5" ht="18.75">
      <c r="A83" s="716" t="s">
        <v>508</v>
      </c>
      <c r="B83" s="723" t="s">
        <v>509</v>
      </c>
      <c r="C83" s="724">
        <v>20000</v>
      </c>
      <c r="D83" s="722">
        <v>9</v>
      </c>
      <c r="E83" s="670"/>
    </row>
    <row r="84" spans="1:5" ht="37.5">
      <c r="A84" s="716" t="s">
        <v>510</v>
      </c>
      <c r="B84" s="717" t="s">
        <v>511</v>
      </c>
      <c r="C84" s="718">
        <v>30000</v>
      </c>
      <c r="D84" s="719">
        <v>10</v>
      </c>
      <c r="E84" s="720"/>
    </row>
    <row r="85" spans="1:5" ht="37.5">
      <c r="A85" s="716" t="s">
        <v>512</v>
      </c>
      <c r="B85" s="717" t="s">
        <v>513</v>
      </c>
      <c r="C85" s="718">
        <v>25000</v>
      </c>
      <c r="D85" s="719">
        <v>11</v>
      </c>
      <c r="E85" s="720"/>
    </row>
    <row r="86" spans="1:5" ht="18.75">
      <c r="A86" s="716" t="s">
        <v>514</v>
      </c>
      <c r="B86" s="721" t="s">
        <v>515</v>
      </c>
      <c r="C86" s="718">
        <v>60000</v>
      </c>
      <c r="D86" s="719">
        <v>12</v>
      </c>
      <c r="E86" s="720"/>
    </row>
    <row r="87" spans="1:5" ht="18.75">
      <c r="A87" s="725"/>
      <c r="B87" s="726" t="s">
        <v>516</v>
      </c>
      <c r="C87" s="727"/>
      <c r="D87" s="722"/>
      <c r="E87" s="670"/>
    </row>
    <row r="88" spans="1:5" ht="18.75">
      <c r="A88" s="716" t="s">
        <v>517</v>
      </c>
      <c r="B88" s="728" t="s">
        <v>518</v>
      </c>
      <c r="C88" s="729">
        <v>6000</v>
      </c>
      <c r="D88" s="719">
        <v>2</v>
      </c>
      <c r="E88" s="670"/>
    </row>
    <row r="89" spans="1:5" ht="18.75">
      <c r="A89" s="716" t="s">
        <v>519</v>
      </c>
      <c r="B89" s="730" t="s">
        <v>520</v>
      </c>
      <c r="C89" s="729">
        <v>3000</v>
      </c>
      <c r="D89" s="719"/>
      <c r="E89" s="670"/>
    </row>
    <row r="90" spans="1:5" ht="18.75">
      <c r="A90" s="725"/>
      <c r="B90" s="731" t="s">
        <v>521</v>
      </c>
      <c r="C90" s="732"/>
      <c r="D90" s="722"/>
      <c r="E90" s="733"/>
    </row>
    <row r="91" spans="1:5" ht="18.75">
      <c r="A91" s="716" t="s">
        <v>522</v>
      </c>
      <c r="B91" s="734" t="s">
        <v>523</v>
      </c>
      <c r="C91" s="735">
        <v>40000</v>
      </c>
      <c r="D91" s="736">
        <v>1</v>
      </c>
      <c r="E91" s="733"/>
    </row>
    <row r="92" spans="1:5" ht="18.75">
      <c r="A92" s="725"/>
      <c r="B92" s="726" t="s">
        <v>524</v>
      </c>
      <c r="C92" s="737"/>
      <c r="D92" s="722"/>
      <c r="E92" s="720"/>
    </row>
    <row r="93" spans="1:5" ht="19.5" thickBot="1">
      <c r="A93" s="19" t="s">
        <v>525</v>
      </c>
      <c r="B93" s="738" t="s">
        <v>526</v>
      </c>
      <c r="C93" s="739">
        <v>3000</v>
      </c>
      <c r="D93" s="740"/>
      <c r="E93" s="733"/>
    </row>
    <row r="94" spans="1:5" ht="25.5" thickBot="1">
      <c r="A94" s="970" t="s">
        <v>527</v>
      </c>
      <c r="B94" s="971"/>
      <c r="C94" s="741">
        <f>SUM(C77:C93)</f>
        <v>362000</v>
      </c>
      <c r="D94" s="742"/>
      <c r="E94" s="743"/>
    </row>
    <row r="95" spans="1:5" ht="25.5" thickBot="1">
      <c r="A95" s="683" t="s">
        <v>23</v>
      </c>
      <c r="B95" s="960" t="s">
        <v>528</v>
      </c>
      <c r="C95" s="961"/>
      <c r="D95" s="961"/>
      <c r="E95" s="962"/>
    </row>
    <row r="96" spans="1:5" ht="20.25">
      <c r="A96" s="744"/>
      <c r="B96" s="712" t="s">
        <v>529</v>
      </c>
      <c r="C96" s="745"/>
      <c r="D96" s="664"/>
      <c r="E96" s="746"/>
    </row>
    <row r="97" spans="1:5" ht="20.25">
      <c r="A97" s="688" t="s">
        <v>530</v>
      </c>
      <c r="B97" s="747" t="s">
        <v>531</v>
      </c>
      <c r="C97" s="748">
        <v>30000</v>
      </c>
      <c r="D97" s="667">
        <v>3</v>
      </c>
      <c r="E97" s="698"/>
    </row>
    <row r="98" spans="1:5" ht="20.25">
      <c r="A98" s="688" t="s">
        <v>532</v>
      </c>
      <c r="B98" s="747" t="s">
        <v>533</v>
      </c>
      <c r="C98" s="748">
        <v>25000</v>
      </c>
      <c r="D98" s="667">
        <v>4</v>
      </c>
      <c r="E98" s="698"/>
    </row>
    <row r="99" spans="1:5" ht="22.5">
      <c r="A99" s="749"/>
      <c r="B99" s="726" t="s">
        <v>534</v>
      </c>
      <c r="C99" s="750"/>
      <c r="D99" s="751"/>
      <c r="E99" s="698"/>
    </row>
    <row r="100" spans="1:5" ht="56.25">
      <c r="A100" s="688" t="s">
        <v>535</v>
      </c>
      <c r="B100" s="721" t="s">
        <v>536</v>
      </c>
      <c r="C100" s="752">
        <v>10600</v>
      </c>
      <c r="D100" s="667">
        <v>2</v>
      </c>
      <c r="E100" s="698"/>
    </row>
    <row r="101" spans="1:5" ht="20.25">
      <c r="A101" s="753"/>
      <c r="B101" s="726" t="s">
        <v>537</v>
      </c>
      <c r="C101" s="748"/>
      <c r="D101" s="667"/>
      <c r="E101" s="698"/>
    </row>
    <row r="102" spans="1:5" ht="56.25">
      <c r="A102" s="688" t="s">
        <v>538</v>
      </c>
      <c r="B102" s="721" t="s">
        <v>539</v>
      </c>
      <c r="C102" s="748">
        <v>155000</v>
      </c>
      <c r="D102" s="667">
        <v>1</v>
      </c>
      <c r="E102" s="698"/>
    </row>
    <row r="103" spans="1:5" ht="20.25">
      <c r="A103" s="688" t="s">
        <v>540</v>
      </c>
      <c r="B103" s="721" t="s">
        <v>541</v>
      </c>
      <c r="C103" s="748">
        <v>15000</v>
      </c>
      <c r="D103" s="667">
        <v>5</v>
      </c>
      <c r="E103" s="698"/>
    </row>
    <row r="104" spans="1:5" ht="23.25" thickBot="1">
      <c r="A104" s="963" t="s">
        <v>542</v>
      </c>
      <c r="B104" s="964"/>
      <c r="C104" s="754">
        <f>SUM(C97:C103)</f>
        <v>235600</v>
      </c>
      <c r="D104" s="755"/>
      <c r="E104" s="756"/>
    </row>
    <row r="105" spans="1:5" ht="27.75" thickBot="1">
      <c r="A105" s="943" t="s">
        <v>314</v>
      </c>
      <c r="B105" s="944"/>
      <c r="C105" s="757">
        <f>+C18+C33+C74+C104+C94+C76</f>
        <v>4166579.66</v>
      </c>
      <c r="D105" s="758"/>
      <c r="E105" s="759"/>
    </row>
    <row r="106" spans="1:5" ht="25.5" thickBot="1">
      <c r="A106" s="760"/>
      <c r="B106" s="965" t="s">
        <v>315</v>
      </c>
      <c r="C106" s="966"/>
      <c r="D106" s="966"/>
      <c r="E106" s="967"/>
    </row>
    <row r="107" spans="1:5" ht="18.75">
      <c r="A107" s="761"/>
      <c r="B107" s="726" t="s">
        <v>543</v>
      </c>
      <c r="C107" s="762"/>
      <c r="D107" s="763"/>
      <c r="E107" s="764"/>
    </row>
    <row r="108" spans="1:5" ht="20.25">
      <c r="A108" s="765" t="s">
        <v>5</v>
      </c>
      <c r="B108" s="766" t="s">
        <v>544</v>
      </c>
      <c r="C108" s="748">
        <v>940</v>
      </c>
      <c r="D108" s="763"/>
      <c r="E108" s="764"/>
    </row>
    <row r="109" spans="1:5" ht="20.25">
      <c r="A109" s="765" t="s">
        <v>9</v>
      </c>
      <c r="B109" s="766" t="s">
        <v>430</v>
      </c>
      <c r="C109" s="767">
        <v>88380</v>
      </c>
      <c r="D109" s="763"/>
      <c r="E109" s="764"/>
    </row>
    <row r="110" spans="1:5" ht="24.75">
      <c r="A110" s="768"/>
      <c r="B110" s="769" t="s">
        <v>545</v>
      </c>
      <c r="C110" s="770"/>
      <c r="D110" s="771"/>
      <c r="E110" s="772"/>
    </row>
    <row r="111" spans="1:5" ht="37.5">
      <c r="A111" s="768" t="s">
        <v>13</v>
      </c>
      <c r="B111" s="677" t="s">
        <v>546</v>
      </c>
      <c r="C111" s="767">
        <f>139264.93*1.22</f>
        <v>169903.21459999998</v>
      </c>
      <c r="D111" s="773"/>
      <c r="E111" s="772"/>
    </row>
    <row r="112" spans="1:5" ht="20.25">
      <c r="A112" s="688"/>
      <c r="B112" s="774" t="s">
        <v>547</v>
      </c>
      <c r="C112" s="775"/>
      <c r="D112" s="776"/>
      <c r="E112" s="777"/>
    </row>
    <row r="113" spans="1:5" ht="20.25">
      <c r="A113" s="684" t="s">
        <v>20</v>
      </c>
      <c r="B113" s="778" t="s">
        <v>548</v>
      </c>
      <c r="C113" s="779">
        <v>50714.17</v>
      </c>
      <c r="D113" s="780"/>
      <c r="E113" s="781"/>
    </row>
    <row r="114" spans="1:5" ht="18.75">
      <c r="A114" s="782"/>
      <c r="B114" s="774" t="s">
        <v>549</v>
      </c>
      <c r="C114" s="783"/>
      <c r="D114" s="784"/>
      <c r="E114" s="671"/>
    </row>
    <row r="115" spans="1:5" ht="18">
      <c r="A115" s="782" t="s">
        <v>23</v>
      </c>
      <c r="B115" s="766" t="s">
        <v>550</v>
      </c>
      <c r="C115" s="785">
        <v>5000</v>
      </c>
      <c r="D115" s="784"/>
      <c r="E115" s="671"/>
    </row>
    <row r="116" spans="1:5" ht="18">
      <c r="A116" s="782" t="s">
        <v>27</v>
      </c>
      <c r="B116" s="766" t="s">
        <v>551</v>
      </c>
      <c r="C116" s="785">
        <v>4773.3</v>
      </c>
      <c r="D116" s="784"/>
      <c r="E116" s="704"/>
    </row>
    <row r="117" spans="1:5" ht="30">
      <c r="A117" s="782" t="s">
        <v>174</v>
      </c>
      <c r="B117" s="766" t="s">
        <v>552</v>
      </c>
      <c r="C117" s="785">
        <v>12000</v>
      </c>
      <c r="D117" s="786"/>
      <c r="E117" s="671"/>
    </row>
    <row r="118" spans="1:5" ht="18">
      <c r="A118" s="782" t="s">
        <v>553</v>
      </c>
      <c r="B118" s="766" t="s">
        <v>554</v>
      </c>
      <c r="C118" s="785">
        <v>75000</v>
      </c>
      <c r="D118" s="784"/>
      <c r="E118" s="671"/>
    </row>
    <row r="119" spans="1:5" ht="30">
      <c r="A119" s="782" t="s">
        <v>555</v>
      </c>
      <c r="B119" s="766" t="s">
        <v>556</v>
      </c>
      <c r="C119" s="752">
        <v>5000</v>
      </c>
      <c r="D119" s="786"/>
      <c r="E119" s="671"/>
    </row>
    <row r="120" spans="1:5" ht="18">
      <c r="A120" s="782" t="s">
        <v>557</v>
      </c>
      <c r="B120" s="787" t="s">
        <v>558</v>
      </c>
      <c r="C120" s="699">
        <v>100000</v>
      </c>
      <c r="D120" s="786"/>
      <c r="E120" s="671"/>
    </row>
    <row r="121" spans="1:5" ht="18.75">
      <c r="A121" s="782"/>
      <c r="B121" s="726" t="s">
        <v>559</v>
      </c>
      <c r="C121" s="788"/>
      <c r="D121" s="786"/>
      <c r="E121" s="671"/>
    </row>
    <row r="122" spans="1:5" ht="18">
      <c r="A122" s="789" t="s">
        <v>560</v>
      </c>
      <c r="B122" s="778" t="s">
        <v>561</v>
      </c>
      <c r="C122" s="748">
        <v>380000</v>
      </c>
      <c r="D122" s="784"/>
      <c r="E122" s="671"/>
    </row>
    <row r="123" spans="1:5" ht="18">
      <c r="A123" s="789" t="s">
        <v>562</v>
      </c>
      <c r="B123" s="778" t="s">
        <v>563</v>
      </c>
      <c r="C123" s="748">
        <v>60000</v>
      </c>
      <c r="D123" s="784"/>
      <c r="E123" s="671"/>
    </row>
    <row r="124" spans="1:5" ht="18">
      <c r="A124" s="789" t="s">
        <v>564</v>
      </c>
      <c r="B124" s="778" t="s">
        <v>565</v>
      </c>
      <c r="C124" s="748">
        <v>60000</v>
      </c>
      <c r="D124" s="784"/>
      <c r="E124" s="671"/>
    </row>
    <row r="125" spans="1:5" ht="18">
      <c r="A125" s="789" t="s">
        <v>566</v>
      </c>
      <c r="B125" s="766" t="s">
        <v>567</v>
      </c>
      <c r="C125" s="748">
        <v>30000</v>
      </c>
      <c r="D125" s="784"/>
      <c r="E125" s="671"/>
    </row>
    <row r="126" spans="1:5" ht="18.75" thickBot="1">
      <c r="A126" s="789" t="s">
        <v>568</v>
      </c>
      <c r="B126" s="766" t="s">
        <v>569</v>
      </c>
      <c r="C126" s="748">
        <v>2000</v>
      </c>
      <c r="D126" s="784"/>
      <c r="E126" s="671"/>
    </row>
    <row r="127" spans="1:5" ht="22.5">
      <c r="A127" s="8"/>
      <c r="B127" s="790" t="s">
        <v>570</v>
      </c>
      <c r="C127" s="791"/>
      <c r="D127" s="792"/>
      <c r="E127" s="793"/>
    </row>
    <row r="128" spans="1:5" ht="18.75">
      <c r="A128" s="19" t="s">
        <v>5</v>
      </c>
      <c r="B128" s="794" t="s">
        <v>571</v>
      </c>
      <c r="C128" s="795">
        <v>65000</v>
      </c>
      <c r="D128" s="796"/>
      <c r="E128" s="23"/>
    </row>
    <row r="129" spans="1:5" ht="18.75">
      <c r="A129" s="19" t="s">
        <v>9</v>
      </c>
      <c r="B129" s="797" t="s">
        <v>572</v>
      </c>
      <c r="C129" s="798">
        <v>20000</v>
      </c>
      <c r="D129" s="799"/>
      <c r="E129" s="668"/>
    </row>
    <row r="130" spans="1:5" ht="18">
      <c r="A130" s="19" t="s">
        <v>13</v>
      </c>
      <c r="B130" s="797" t="s">
        <v>573</v>
      </c>
      <c r="C130" s="795">
        <v>25000</v>
      </c>
      <c r="D130" s="799"/>
      <c r="E130" s="668"/>
    </row>
    <row r="131" spans="1:5" ht="18">
      <c r="A131" s="19" t="s">
        <v>20</v>
      </c>
      <c r="B131" s="797" t="s">
        <v>358</v>
      </c>
      <c r="C131" s="795">
        <v>300000</v>
      </c>
      <c r="D131" s="799"/>
      <c r="E131" s="668"/>
    </row>
    <row r="132" spans="1:5" ht="18">
      <c r="A132" s="19" t="s">
        <v>23</v>
      </c>
      <c r="B132" s="797" t="s">
        <v>574</v>
      </c>
      <c r="C132" s="800">
        <v>100000</v>
      </c>
      <c r="D132" s="799"/>
      <c r="E132" s="801"/>
    </row>
    <row r="133" spans="1:5" ht="18">
      <c r="A133" s="19" t="s">
        <v>27</v>
      </c>
      <c r="B133" s="802" t="s">
        <v>575</v>
      </c>
      <c r="C133" s="800">
        <v>152500</v>
      </c>
      <c r="D133" s="803"/>
      <c r="E133" s="804"/>
    </row>
    <row r="134" spans="1:5" ht="18">
      <c r="A134" s="19" t="s">
        <v>174</v>
      </c>
      <c r="B134" s="805" t="s">
        <v>576</v>
      </c>
      <c r="C134" s="748">
        <v>25000</v>
      </c>
      <c r="D134" s="803"/>
      <c r="E134" s="804"/>
    </row>
    <row r="135" spans="1:5" ht="18">
      <c r="A135" s="19" t="s">
        <v>553</v>
      </c>
      <c r="B135" s="806" t="s">
        <v>577</v>
      </c>
      <c r="C135" s="800">
        <v>65000</v>
      </c>
      <c r="D135" s="803"/>
      <c r="E135" s="804"/>
    </row>
    <row r="136" spans="1:5" ht="18.75" thickBot="1">
      <c r="A136" s="19" t="s">
        <v>555</v>
      </c>
      <c r="B136" s="807" t="s">
        <v>578</v>
      </c>
      <c r="C136" s="808">
        <v>48000</v>
      </c>
      <c r="D136" s="809"/>
      <c r="E136" s="810"/>
    </row>
    <row r="137" spans="1:5" ht="24" thickBot="1">
      <c r="A137" s="954" t="s">
        <v>579</v>
      </c>
      <c r="B137" s="955"/>
      <c r="C137" s="811">
        <f>SUM(C108:C136)</f>
        <v>1844210.6846</v>
      </c>
      <c r="D137" s="812"/>
      <c r="E137" s="813"/>
    </row>
    <row r="138" spans="1:5" ht="22.5">
      <c r="A138" s="814"/>
      <c r="B138" s="815" t="s">
        <v>362</v>
      </c>
      <c r="C138" s="816"/>
      <c r="D138" s="792"/>
      <c r="E138" s="793"/>
    </row>
    <row r="139" spans="1:5" ht="18">
      <c r="A139" s="814" t="s">
        <v>5</v>
      </c>
      <c r="B139" s="797" t="s">
        <v>580</v>
      </c>
      <c r="C139" s="798">
        <v>36000</v>
      </c>
      <c r="D139" s="792"/>
      <c r="E139" s="793"/>
    </row>
    <row r="140" spans="1:5" ht="30">
      <c r="A140" s="814" t="s">
        <v>9</v>
      </c>
      <c r="B140" s="817" t="s">
        <v>581</v>
      </c>
      <c r="C140" s="798">
        <v>500000</v>
      </c>
      <c r="D140" s="792"/>
      <c r="E140" s="793"/>
    </row>
    <row r="141" spans="1:5" ht="30">
      <c r="A141" s="814" t="s">
        <v>13</v>
      </c>
      <c r="B141" s="797" t="s">
        <v>582</v>
      </c>
      <c r="C141" s="818">
        <v>700000</v>
      </c>
      <c r="D141" s="792"/>
      <c r="E141" s="793"/>
    </row>
    <row r="142" spans="1:5" ht="18.75" thickBot="1">
      <c r="A142" s="814" t="s">
        <v>20</v>
      </c>
      <c r="B142" s="819" t="s">
        <v>583</v>
      </c>
      <c r="C142" s="818">
        <v>200000</v>
      </c>
      <c r="D142" s="792"/>
      <c r="E142" s="820"/>
    </row>
    <row r="143" spans="1:5" ht="22.5" thickBot="1">
      <c r="A143" s="956" t="s">
        <v>584</v>
      </c>
      <c r="B143" s="957"/>
      <c r="C143" s="821">
        <f>SUM(C139:C142)</f>
        <v>1436000</v>
      </c>
      <c r="D143" s="822"/>
      <c r="E143" s="823"/>
    </row>
    <row r="144" spans="1:5" ht="22.5">
      <c r="A144" s="824"/>
      <c r="B144" s="825" t="s">
        <v>585</v>
      </c>
      <c r="C144" s="826"/>
      <c r="D144" s="827"/>
      <c r="E144" s="828"/>
    </row>
    <row r="145" spans="1:5" ht="18">
      <c r="A145" s="829" t="s">
        <v>5</v>
      </c>
      <c r="B145" s="830" t="s">
        <v>369</v>
      </c>
      <c r="C145" s="831">
        <v>100000</v>
      </c>
      <c r="D145" s="832"/>
      <c r="E145" s="833"/>
    </row>
    <row r="146" spans="1:5" ht="30">
      <c r="A146" s="829" t="s">
        <v>9</v>
      </c>
      <c r="B146" s="830" t="s">
        <v>370</v>
      </c>
      <c r="C146" s="831">
        <v>200000</v>
      </c>
      <c r="D146" s="832"/>
      <c r="E146" s="833"/>
    </row>
    <row r="147" spans="1:5" ht="18">
      <c r="A147" s="829" t="s">
        <v>13</v>
      </c>
      <c r="B147" s="830" t="s">
        <v>371</v>
      </c>
      <c r="C147" s="831">
        <v>20000</v>
      </c>
      <c r="D147" s="832"/>
      <c r="E147" s="833"/>
    </row>
    <row r="148" spans="1:5" ht="18">
      <c r="A148" s="829" t="s">
        <v>20</v>
      </c>
      <c r="B148" s="830" t="s">
        <v>586</v>
      </c>
      <c r="C148" s="831">
        <v>100000</v>
      </c>
      <c r="D148" s="832"/>
      <c r="E148" s="833"/>
    </row>
    <row r="149" spans="1:5" ht="30">
      <c r="A149" s="829" t="s">
        <v>23</v>
      </c>
      <c r="B149" s="830" t="s">
        <v>587</v>
      </c>
      <c r="C149" s="831">
        <v>60000</v>
      </c>
      <c r="D149" s="832"/>
      <c r="E149" s="833"/>
    </row>
    <row r="150" spans="1:5" ht="18">
      <c r="A150" s="829" t="s">
        <v>27</v>
      </c>
      <c r="B150" s="830" t="s">
        <v>376</v>
      </c>
      <c r="C150" s="831">
        <v>8000</v>
      </c>
      <c r="D150" s="832"/>
      <c r="E150" s="833"/>
    </row>
    <row r="151" spans="1:5" ht="18.75" thickBot="1">
      <c r="A151" s="829" t="s">
        <v>174</v>
      </c>
      <c r="B151" s="830" t="s">
        <v>378</v>
      </c>
      <c r="C151" s="831">
        <v>100000</v>
      </c>
      <c r="D151" s="832"/>
      <c r="E151" s="833"/>
    </row>
    <row r="152" spans="1:5" ht="22.5" thickBot="1">
      <c r="A152" s="958" t="s">
        <v>588</v>
      </c>
      <c r="B152" s="959"/>
      <c r="C152" s="835">
        <f>SUM(C145:C151)</f>
        <v>588000</v>
      </c>
      <c r="D152" s="836"/>
      <c r="E152" s="837"/>
    </row>
    <row r="153" spans="1:5" ht="22.5">
      <c r="A153" s="838"/>
      <c r="B153" s="839" t="s">
        <v>589</v>
      </c>
      <c r="C153" s="840"/>
      <c r="D153" s="841"/>
      <c r="E153" s="842"/>
    </row>
    <row r="154" spans="1:5" ht="18">
      <c r="A154" s="843" t="s">
        <v>5</v>
      </c>
      <c r="B154" s="802" t="s">
        <v>590</v>
      </c>
      <c r="C154" s="844">
        <v>70000</v>
      </c>
      <c r="D154" s="845"/>
      <c r="E154" s="846"/>
    </row>
    <row r="155" spans="1:5" ht="30">
      <c r="A155" s="843" t="s">
        <v>9</v>
      </c>
      <c r="B155" s="802" t="s">
        <v>591</v>
      </c>
      <c r="C155" s="844">
        <v>15000</v>
      </c>
      <c r="D155" s="845"/>
      <c r="E155" s="846"/>
    </row>
    <row r="156" spans="1:5" ht="18">
      <c r="A156" s="843" t="s">
        <v>13</v>
      </c>
      <c r="B156" s="802" t="s">
        <v>592</v>
      </c>
      <c r="C156" s="844">
        <v>70000</v>
      </c>
      <c r="D156" s="845"/>
      <c r="E156" s="846"/>
    </row>
    <row r="157" spans="1:5" ht="18">
      <c r="A157" s="843" t="s">
        <v>20</v>
      </c>
      <c r="B157" s="802" t="s">
        <v>378</v>
      </c>
      <c r="C157" s="844">
        <v>100000</v>
      </c>
      <c r="D157" s="847"/>
      <c r="E157" s="846"/>
    </row>
    <row r="158" spans="1:5" ht="18.75" thickBot="1">
      <c r="A158" s="843" t="s">
        <v>23</v>
      </c>
      <c r="B158" s="802" t="s">
        <v>593</v>
      </c>
      <c r="C158" s="848">
        <v>30000</v>
      </c>
      <c r="D158" s="847"/>
      <c r="E158" s="846"/>
    </row>
    <row r="159" spans="1:5" ht="22.5" thickBot="1">
      <c r="A159" s="949" t="s">
        <v>594</v>
      </c>
      <c r="B159" s="951"/>
      <c r="C159" s="849">
        <f>SUM(C154:C158)</f>
        <v>285000</v>
      </c>
      <c r="D159" s="850"/>
      <c r="E159" s="851"/>
    </row>
    <row r="160" spans="1:5" ht="22.5">
      <c r="A160" s="8"/>
      <c r="B160" s="790" t="s">
        <v>595</v>
      </c>
      <c r="C160" s="791"/>
      <c r="D160" s="827"/>
      <c r="E160" s="828"/>
    </row>
    <row r="161" spans="1:5" ht="18.75" thickBot="1">
      <c r="A161" s="852"/>
      <c r="B161" s="819" t="s">
        <v>583</v>
      </c>
      <c r="C161" s="853">
        <v>150000</v>
      </c>
      <c r="D161" s="854"/>
      <c r="E161" s="855"/>
    </row>
    <row r="162" spans="1:5" ht="22.5" thickBot="1">
      <c r="A162" s="949" t="s">
        <v>596</v>
      </c>
      <c r="B162" s="950"/>
      <c r="C162" s="849">
        <f>SUM(C161)</f>
        <v>150000</v>
      </c>
      <c r="D162" s="856"/>
      <c r="E162" s="857"/>
    </row>
    <row r="163" spans="1:5" ht="23.25" thickBot="1">
      <c r="A163" s="834"/>
      <c r="B163" s="858" t="s">
        <v>597</v>
      </c>
      <c r="C163" s="859"/>
      <c r="D163" s="860"/>
      <c r="E163" s="861"/>
    </row>
    <row r="164" spans="1:5" ht="19.5" thickBot="1">
      <c r="A164" s="8"/>
      <c r="B164" s="862" t="s">
        <v>583</v>
      </c>
      <c r="C164" s="791">
        <v>100000</v>
      </c>
      <c r="D164" s="863"/>
      <c r="E164" s="828"/>
    </row>
    <row r="165" spans="1:5" ht="22.5" thickBot="1">
      <c r="A165" s="949" t="s">
        <v>598</v>
      </c>
      <c r="B165" s="951"/>
      <c r="C165" s="849">
        <f>+C164</f>
        <v>100000</v>
      </c>
      <c r="D165" s="850"/>
      <c r="E165" s="851"/>
    </row>
    <row r="166" spans="1:5" ht="22.5">
      <c r="A166" s="864"/>
      <c r="B166" s="865" t="s">
        <v>599</v>
      </c>
      <c r="C166" s="866">
        <v>50000</v>
      </c>
      <c r="D166" s="867"/>
      <c r="E166" s="868"/>
    </row>
    <row r="167" spans="1:5" ht="19.5" thickBot="1">
      <c r="A167" s="869"/>
      <c r="B167" s="819" t="s">
        <v>583</v>
      </c>
      <c r="C167" s="870"/>
      <c r="D167" s="871"/>
      <c r="E167" s="872"/>
    </row>
    <row r="168" spans="1:5" ht="22.5" thickBot="1">
      <c r="A168" s="952" t="s">
        <v>600</v>
      </c>
      <c r="B168" s="953"/>
      <c r="C168" s="873">
        <f>+C166</f>
        <v>50000</v>
      </c>
      <c r="D168" s="874"/>
      <c r="E168" s="823"/>
    </row>
    <row r="169" spans="1:5" ht="22.5">
      <c r="A169" s="8"/>
      <c r="B169" s="790" t="s">
        <v>601</v>
      </c>
      <c r="C169" s="791">
        <v>50000</v>
      </c>
      <c r="D169" s="863"/>
      <c r="E169" s="828"/>
    </row>
    <row r="170" spans="1:5" ht="22.5" thickBot="1">
      <c r="A170" s="952" t="s">
        <v>602</v>
      </c>
      <c r="B170" s="953"/>
      <c r="C170" s="873">
        <f>+C169</f>
        <v>50000</v>
      </c>
      <c r="D170" s="874"/>
      <c r="E170" s="823"/>
    </row>
    <row r="171" spans="1:5" ht="27.75" thickBot="1">
      <c r="A171" s="943" t="s">
        <v>603</v>
      </c>
      <c r="B171" s="944"/>
      <c r="C171" s="875">
        <f>+C170+C168+C165+C162+C159+C152+C143+C137+C127</f>
        <v>4503210.6846</v>
      </c>
      <c r="D171" s="876"/>
      <c r="E171" s="877"/>
    </row>
    <row r="172" spans="1:5" ht="32.25" thickBot="1">
      <c r="A172" s="945" t="s">
        <v>604</v>
      </c>
      <c r="B172" s="946"/>
      <c r="C172" s="878">
        <f>+C105</f>
        <v>4166579.66</v>
      </c>
      <c r="D172" s="879"/>
      <c r="E172" s="880"/>
    </row>
    <row r="173" spans="1:5" ht="34.5" thickBot="1">
      <c r="A173" s="947" t="s">
        <v>605</v>
      </c>
      <c r="B173" s="948"/>
      <c r="C173" s="875">
        <f>+C171+C105</f>
        <v>8669790.3446</v>
      </c>
      <c r="D173" s="881"/>
      <c r="E173" s="882"/>
    </row>
    <row r="174" spans="1:5" ht="22.5">
      <c r="A174" s="883"/>
      <c r="B174" s="884"/>
      <c r="C174" s="885"/>
      <c r="D174" s="886"/>
      <c r="E174" s="887"/>
    </row>
    <row r="175" spans="1:5" ht="22.5">
      <c r="A175" s="888"/>
      <c r="B175" s="889" t="s">
        <v>606</v>
      </c>
      <c r="C175" s="614"/>
      <c r="D175" s="890"/>
      <c r="E175" s="891"/>
    </row>
    <row r="176" spans="1:5" ht="22.5">
      <c r="A176" s="888"/>
      <c r="B176" s="891"/>
      <c r="C176" s="614"/>
      <c r="D176" s="890"/>
      <c r="E176" s="891"/>
    </row>
    <row r="177" spans="1:2" ht="22.5">
      <c r="A177" s="941"/>
      <c r="B177" s="941"/>
    </row>
    <row r="178" spans="1:5" ht="15.75">
      <c r="A178" s="940"/>
      <c r="B178" s="940"/>
      <c r="C178" s="940"/>
      <c r="D178"/>
      <c r="E178"/>
    </row>
    <row r="179" spans="1:5" ht="22.5">
      <c r="A179" s="941" t="s">
        <v>35</v>
      </c>
      <c r="B179" s="941"/>
      <c r="C179" s="614"/>
      <c r="D179"/>
      <c r="E179"/>
    </row>
    <row r="180" spans="1:5" ht="22.5">
      <c r="A180" s="76"/>
      <c r="B180"/>
      <c r="C180" s="614"/>
      <c r="D180"/>
      <c r="E180"/>
    </row>
    <row r="181" spans="1:5" ht="15.75">
      <c r="A181" s="942" t="s">
        <v>0</v>
      </c>
      <c r="B181" s="942"/>
      <c r="C181" s="942"/>
      <c r="D181" s="615" t="s">
        <v>389</v>
      </c>
      <c r="E181" s="616"/>
    </row>
    <row r="182" spans="1:5" ht="22.5">
      <c r="A182" s="76"/>
      <c r="B182"/>
      <c r="C182" s="617"/>
      <c r="D182"/>
      <c r="E182"/>
    </row>
  </sheetData>
  <mergeCells count="27">
    <mergeCell ref="B2:D2"/>
    <mergeCell ref="B5:E5"/>
    <mergeCell ref="A18:B18"/>
    <mergeCell ref="B19:E19"/>
    <mergeCell ref="A33:B33"/>
    <mergeCell ref="B34:E34"/>
    <mergeCell ref="B75:E75"/>
    <mergeCell ref="A94:B94"/>
    <mergeCell ref="B95:E95"/>
    <mergeCell ref="A104:B104"/>
    <mergeCell ref="A105:B105"/>
    <mergeCell ref="B106:E106"/>
    <mergeCell ref="A137:B137"/>
    <mergeCell ref="A143:B143"/>
    <mergeCell ref="A152:B152"/>
    <mergeCell ref="A159:B159"/>
    <mergeCell ref="A162:B162"/>
    <mergeCell ref="A165:B165"/>
    <mergeCell ref="A168:B168"/>
    <mergeCell ref="A170:B170"/>
    <mergeCell ref="A178:C178"/>
    <mergeCell ref="A179:B179"/>
    <mergeCell ref="A181:C181"/>
    <mergeCell ref="A171:B171"/>
    <mergeCell ref="A172:B172"/>
    <mergeCell ref="A173:B173"/>
    <mergeCell ref="A177:B177"/>
  </mergeCells>
  <hyperlinks>
    <hyperlink ref="B30" r:id="rId1" display="http://www.ar.wroc.pl/polish/struktura/inz/kgp/index.html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K31" sqref="K31"/>
    </sheetView>
  </sheetViews>
  <sheetFormatPr defaultColWidth="9.00390625" defaultRowHeight="12.75"/>
  <cols>
    <col min="1" max="1" width="4.25390625" style="0" customWidth="1"/>
    <col min="2" max="2" width="67.00390625" style="0" customWidth="1"/>
    <col min="3" max="3" width="8.875" style="0" hidden="1" customWidth="1"/>
    <col min="4" max="4" width="10.875" style="0" customWidth="1"/>
    <col min="5" max="5" width="9.00390625" style="0" customWidth="1"/>
    <col min="6" max="6" width="8.25390625" style="0" customWidth="1"/>
    <col min="7" max="7" width="9.875" style="0" customWidth="1"/>
    <col min="8" max="8" width="12.25390625" style="0" hidden="1" customWidth="1"/>
    <col min="9" max="9" width="13.625" style="0" customWidth="1"/>
  </cols>
  <sheetData>
    <row r="1" spans="2:9" ht="13.5" thickBot="1">
      <c r="B1" s="980" t="s">
        <v>126</v>
      </c>
      <c r="C1" s="980"/>
      <c r="D1" s="980"/>
      <c r="E1" s="980"/>
      <c r="F1" s="980"/>
      <c r="G1" s="980"/>
      <c r="H1" s="980"/>
      <c r="I1" s="180">
        <f ca="1">TODAY()</f>
        <v>39940</v>
      </c>
    </row>
    <row r="2" spans="1:9" ht="13.5" thickBot="1">
      <c r="A2" s="981" t="s">
        <v>127</v>
      </c>
      <c r="B2" s="982"/>
      <c r="C2" s="181"/>
      <c r="D2" s="985" t="s">
        <v>128</v>
      </c>
      <c r="E2" s="986"/>
      <c r="F2" s="986"/>
      <c r="G2" s="986"/>
      <c r="H2" s="986"/>
      <c r="I2" s="987"/>
    </row>
    <row r="3" spans="1:9" ht="13.5" thickBot="1">
      <c r="A3" s="983"/>
      <c r="B3" s="984"/>
      <c r="C3" s="182"/>
      <c r="D3" s="988" t="s">
        <v>129</v>
      </c>
      <c r="E3" s="989"/>
      <c r="F3" s="989"/>
      <c r="G3" s="989"/>
      <c r="H3" s="990"/>
      <c r="I3" s="991"/>
    </row>
    <row r="4" spans="1:9" ht="36.75" thickBot="1">
      <c r="A4" s="983"/>
      <c r="B4" s="984"/>
      <c r="C4" s="183"/>
      <c r="D4" s="184" t="s">
        <v>130</v>
      </c>
      <c r="E4" s="185" t="s">
        <v>131</v>
      </c>
      <c r="F4" s="186" t="s">
        <v>132</v>
      </c>
      <c r="G4" s="187" t="s">
        <v>133</v>
      </c>
      <c r="H4" s="188" t="s">
        <v>134</v>
      </c>
      <c r="I4" s="189" t="s">
        <v>4</v>
      </c>
    </row>
    <row r="5" spans="1:9" ht="13.5" thickBot="1">
      <c r="A5" s="190">
        <v>1</v>
      </c>
      <c r="B5" s="191">
        <v>2</v>
      </c>
      <c r="C5" s="192"/>
      <c r="D5" s="193">
        <v>3</v>
      </c>
      <c r="E5" s="194">
        <v>4</v>
      </c>
      <c r="F5" s="193">
        <v>5</v>
      </c>
      <c r="G5" s="195">
        <v>6</v>
      </c>
      <c r="H5" s="196">
        <v>13</v>
      </c>
      <c r="I5" s="197">
        <v>7</v>
      </c>
    </row>
    <row r="6" spans="1:9" ht="25.5">
      <c r="A6" s="198" t="s">
        <v>135</v>
      </c>
      <c r="B6" s="199" t="s">
        <v>136</v>
      </c>
      <c r="C6" s="200"/>
      <c r="D6" s="201"/>
      <c r="E6" s="202"/>
      <c r="F6" s="202"/>
      <c r="G6" s="203"/>
      <c r="H6" s="203"/>
      <c r="I6" s="203"/>
    </row>
    <row r="7" spans="1:9" ht="12.75">
      <c r="A7" s="204" t="s">
        <v>5</v>
      </c>
      <c r="B7" s="179" t="s">
        <v>137</v>
      </c>
      <c r="C7" s="205"/>
      <c r="D7" s="206">
        <v>4039</v>
      </c>
      <c r="E7" s="207">
        <v>0</v>
      </c>
      <c r="F7" s="208">
        <v>0</v>
      </c>
      <c r="G7" s="209">
        <v>4039</v>
      </c>
      <c r="H7" s="210">
        <v>1925</v>
      </c>
      <c r="I7" s="211"/>
    </row>
    <row r="8" spans="1:9" ht="13.5" thickBot="1">
      <c r="A8" s="204" t="s">
        <v>9</v>
      </c>
      <c r="B8" s="179" t="s">
        <v>138</v>
      </c>
      <c r="C8" s="205"/>
      <c r="D8" s="206">
        <v>627</v>
      </c>
      <c r="E8" s="207">
        <v>0</v>
      </c>
      <c r="F8" s="208">
        <v>0</v>
      </c>
      <c r="G8" s="209">
        <v>627</v>
      </c>
      <c r="H8" s="210">
        <v>1249</v>
      </c>
      <c r="I8" s="212"/>
    </row>
    <row r="9" spans="1:9" ht="13.5" thickBot="1">
      <c r="A9" s="213"/>
      <c r="B9" s="194" t="s">
        <v>139</v>
      </c>
      <c r="C9" s="214"/>
      <c r="D9" s="215">
        <f>SUM(D7:D8)</f>
        <v>4666</v>
      </c>
      <c r="E9" s="216">
        <f>SUM(E7:E8)</f>
        <v>0</v>
      </c>
      <c r="F9" s="217">
        <f>SUM(F7:F8)</f>
        <v>0</v>
      </c>
      <c r="G9" s="218">
        <f>SUM(G7:G8)</f>
        <v>4666</v>
      </c>
      <c r="H9" s="219">
        <f>SUM(H7:H8)</f>
        <v>3174</v>
      </c>
      <c r="I9" s="220"/>
    </row>
    <row r="10" spans="1:9" ht="12.75">
      <c r="A10" s="221" t="s">
        <v>140</v>
      </c>
      <c r="B10" s="222" t="s">
        <v>141</v>
      </c>
      <c r="C10" s="223"/>
      <c r="D10" s="224"/>
      <c r="E10" s="225"/>
      <c r="F10" s="226"/>
      <c r="G10" s="227"/>
      <c r="H10" s="228"/>
      <c r="I10" s="229"/>
    </row>
    <row r="11" spans="1:9" ht="12.75">
      <c r="A11" s="230" t="s">
        <v>5</v>
      </c>
      <c r="B11" s="231" t="s">
        <v>142</v>
      </c>
      <c r="C11" s="232"/>
      <c r="D11" s="233">
        <v>1000</v>
      </c>
      <c r="E11" s="234">
        <v>0</v>
      </c>
      <c r="F11" s="234">
        <v>0</v>
      </c>
      <c r="G11" s="235">
        <v>1000</v>
      </c>
      <c r="H11" s="236">
        <v>24</v>
      </c>
      <c r="I11" s="235"/>
    </row>
    <row r="12" spans="1:9" ht="12.75">
      <c r="A12" s="230" t="s">
        <v>9</v>
      </c>
      <c r="B12" s="237" t="s">
        <v>143</v>
      </c>
      <c r="C12" s="232"/>
      <c r="D12" s="233">
        <v>694</v>
      </c>
      <c r="E12" s="234">
        <v>0</v>
      </c>
      <c r="F12" s="234"/>
      <c r="G12" s="235">
        <v>694</v>
      </c>
      <c r="H12" s="210"/>
      <c r="I12" s="238"/>
    </row>
    <row r="13" spans="1:9" ht="12.75">
      <c r="A13" s="230" t="s">
        <v>13</v>
      </c>
      <c r="B13" s="231" t="s">
        <v>144</v>
      </c>
      <c r="C13" s="232"/>
      <c r="D13" s="233">
        <v>572</v>
      </c>
      <c r="E13" s="234">
        <v>0</v>
      </c>
      <c r="F13" s="234">
        <v>0</v>
      </c>
      <c r="G13" s="235">
        <v>572</v>
      </c>
      <c r="H13" s="210"/>
      <c r="I13" s="238"/>
    </row>
    <row r="14" spans="1:9" ht="24">
      <c r="A14" s="230" t="s">
        <v>20</v>
      </c>
      <c r="B14" s="239" t="s">
        <v>145</v>
      </c>
      <c r="C14" s="240"/>
      <c r="D14" s="241">
        <v>61</v>
      </c>
      <c r="E14" s="242">
        <v>0</v>
      </c>
      <c r="F14" s="242">
        <v>0</v>
      </c>
      <c r="G14" s="243">
        <v>61</v>
      </c>
      <c r="H14" s="210"/>
      <c r="I14" s="238"/>
    </row>
    <row r="15" spans="1:9" ht="25.5">
      <c r="A15" s="230" t="s">
        <v>23</v>
      </c>
      <c r="B15" s="231" t="s">
        <v>146</v>
      </c>
      <c r="C15" s="232">
        <v>285</v>
      </c>
      <c r="D15" s="233">
        <v>15</v>
      </c>
      <c r="E15" s="234">
        <v>0</v>
      </c>
      <c r="F15" s="234">
        <v>0</v>
      </c>
      <c r="G15" s="235">
        <v>15</v>
      </c>
      <c r="H15" s="244"/>
      <c r="I15" s="245"/>
    </row>
    <row r="16" spans="1:9" ht="24.75" thickBot="1">
      <c r="A16" s="230" t="s">
        <v>27</v>
      </c>
      <c r="B16" s="237" t="s">
        <v>147</v>
      </c>
      <c r="C16" s="232"/>
      <c r="D16" s="233">
        <v>0</v>
      </c>
      <c r="E16" s="234">
        <v>0</v>
      </c>
      <c r="F16" s="234">
        <v>0</v>
      </c>
      <c r="G16" s="235">
        <v>0</v>
      </c>
      <c r="H16" s="244"/>
      <c r="I16" s="246" t="s">
        <v>148</v>
      </c>
    </row>
    <row r="17" spans="1:9" ht="13.5" thickBot="1">
      <c r="A17" s="213"/>
      <c r="B17" s="194" t="s">
        <v>149</v>
      </c>
      <c r="C17" s="214"/>
      <c r="D17" s="215">
        <f>SUM(D11:D16)</f>
        <v>2342</v>
      </c>
      <c r="E17" s="216">
        <v>0</v>
      </c>
      <c r="F17" s="217">
        <v>0</v>
      </c>
      <c r="G17" s="218">
        <f>SUM(G11:G16)</f>
        <v>2342</v>
      </c>
      <c r="H17" s="219">
        <f>SUM(H11:H16)</f>
        <v>24</v>
      </c>
      <c r="I17" s="247"/>
    </row>
    <row r="18" spans="1:9" ht="15.75" thickBot="1">
      <c r="A18" s="248"/>
      <c r="B18" s="249" t="s">
        <v>150</v>
      </c>
      <c r="C18" s="250"/>
      <c r="D18" s="251">
        <f>D17+D9</f>
        <v>7008</v>
      </c>
      <c r="E18" s="252">
        <f>E17+E9</f>
        <v>0</v>
      </c>
      <c r="F18" s="253">
        <f>F17+F9</f>
        <v>0</v>
      </c>
      <c r="G18" s="254">
        <f>G17+G9</f>
        <v>7008</v>
      </c>
      <c r="H18" s="255"/>
      <c r="I18" s="256"/>
    </row>
    <row r="19" spans="1:9" ht="24">
      <c r="A19" s="221" t="s">
        <v>151</v>
      </c>
      <c r="B19" s="257" t="s">
        <v>152</v>
      </c>
      <c r="C19" s="258"/>
      <c r="D19" s="259"/>
      <c r="E19" s="260"/>
      <c r="F19" s="260"/>
      <c r="G19" s="261"/>
      <c r="H19" s="262"/>
      <c r="I19" s="263"/>
    </row>
    <row r="20" spans="1:9" ht="12.75">
      <c r="A20" s="264" t="s">
        <v>153</v>
      </c>
      <c r="B20" s="179" t="s">
        <v>125</v>
      </c>
      <c r="C20" s="205"/>
      <c r="D20" s="206">
        <v>742</v>
      </c>
      <c r="E20" s="207">
        <v>0</v>
      </c>
      <c r="F20" s="208">
        <v>0</v>
      </c>
      <c r="G20" s="209">
        <v>742</v>
      </c>
      <c r="H20" s="265"/>
      <c r="I20" s="266"/>
    </row>
    <row r="21" spans="1:9" ht="22.5">
      <c r="A21" s="267" t="s">
        <v>9</v>
      </c>
      <c r="B21" s="268" t="s">
        <v>154</v>
      </c>
      <c r="C21" s="269"/>
      <c r="D21" s="270">
        <v>13</v>
      </c>
      <c r="E21" s="271">
        <v>0</v>
      </c>
      <c r="F21" s="271">
        <v>0</v>
      </c>
      <c r="G21" s="272">
        <v>13</v>
      </c>
      <c r="H21" s="236">
        <v>64</v>
      </c>
      <c r="I21" s="235"/>
    </row>
    <row r="22" spans="1:9" ht="22.5">
      <c r="A22" s="267" t="s">
        <v>13</v>
      </c>
      <c r="B22" s="268" t="s">
        <v>155</v>
      </c>
      <c r="C22" s="269"/>
      <c r="D22" s="270">
        <v>12</v>
      </c>
      <c r="E22" s="271">
        <v>0</v>
      </c>
      <c r="F22" s="271">
        <v>0</v>
      </c>
      <c r="G22" s="272">
        <v>12</v>
      </c>
      <c r="H22" s="236">
        <v>0</v>
      </c>
      <c r="I22" s="235"/>
    </row>
    <row r="23" spans="1:9" ht="12.75">
      <c r="A23" s="267" t="s">
        <v>20</v>
      </c>
      <c r="B23" s="273" t="s">
        <v>156</v>
      </c>
      <c r="C23" s="274"/>
      <c r="D23" s="275">
        <v>100</v>
      </c>
      <c r="E23" s="276">
        <v>0</v>
      </c>
      <c r="F23" s="277">
        <v>0</v>
      </c>
      <c r="G23" s="278">
        <v>100</v>
      </c>
      <c r="H23" s="236">
        <v>0</v>
      </c>
      <c r="I23" s="279"/>
    </row>
    <row r="24" spans="1:9" ht="12.75">
      <c r="A24" s="267" t="s">
        <v>23</v>
      </c>
      <c r="B24" s="280" t="s">
        <v>157</v>
      </c>
      <c r="C24" s="274"/>
      <c r="D24" s="275">
        <v>172</v>
      </c>
      <c r="E24" s="276">
        <v>0</v>
      </c>
      <c r="F24" s="277">
        <v>0</v>
      </c>
      <c r="G24" s="278">
        <v>172</v>
      </c>
      <c r="H24" s="236"/>
      <c r="I24" s="279"/>
    </row>
    <row r="25" spans="1:9" ht="23.25" thickBot="1">
      <c r="A25" s="281" t="s">
        <v>27</v>
      </c>
      <c r="B25" s="273" t="s">
        <v>158</v>
      </c>
      <c r="C25" s="274"/>
      <c r="D25" s="275">
        <v>0</v>
      </c>
      <c r="E25" s="276">
        <v>0</v>
      </c>
      <c r="F25" s="277">
        <v>0</v>
      </c>
      <c r="G25" s="278">
        <v>0</v>
      </c>
      <c r="H25" s="236"/>
      <c r="I25" s="282" t="s">
        <v>159</v>
      </c>
    </row>
    <row r="26" spans="1:9" ht="13.5" thickBot="1">
      <c r="A26" s="283"/>
      <c r="B26" s="189" t="s">
        <v>160</v>
      </c>
      <c r="C26" s="284"/>
      <c r="D26" s="285">
        <f>SUM(D20:D25)</f>
        <v>1039</v>
      </c>
      <c r="E26" s="217">
        <v>0</v>
      </c>
      <c r="F26" s="217">
        <v>0</v>
      </c>
      <c r="G26" s="286">
        <f>SUM(G20:G25)</f>
        <v>1039</v>
      </c>
      <c r="H26" s="287">
        <f>SUM(H11:H29)</f>
        <v>244</v>
      </c>
      <c r="I26" s="220"/>
    </row>
    <row r="27" spans="1:9" ht="12.75">
      <c r="A27" s="288" t="s">
        <v>161</v>
      </c>
      <c r="B27" s="289" t="s">
        <v>162</v>
      </c>
      <c r="C27" s="258"/>
      <c r="D27" s="259"/>
      <c r="E27" s="260"/>
      <c r="F27" s="260"/>
      <c r="G27" s="261"/>
      <c r="H27" s="261"/>
      <c r="I27" s="261"/>
    </row>
    <row r="28" spans="1:9" ht="24">
      <c r="A28" s="267" t="s">
        <v>5</v>
      </c>
      <c r="B28" s="290" t="s">
        <v>163</v>
      </c>
      <c r="C28" s="205"/>
      <c r="D28" s="206">
        <v>150</v>
      </c>
      <c r="E28" s="207">
        <v>0</v>
      </c>
      <c r="F28" s="208">
        <v>0</v>
      </c>
      <c r="G28" s="209">
        <v>150</v>
      </c>
      <c r="H28" s="291">
        <v>66</v>
      </c>
      <c r="I28" s="279"/>
    </row>
    <row r="29" spans="1:9" ht="13.5" thickBot="1">
      <c r="A29" s="292" t="s">
        <v>9</v>
      </c>
      <c r="B29" s="239" t="s">
        <v>164</v>
      </c>
      <c r="C29" s="240"/>
      <c r="D29" s="241">
        <v>350</v>
      </c>
      <c r="E29" s="242">
        <v>0</v>
      </c>
      <c r="F29" s="242">
        <v>0</v>
      </c>
      <c r="G29" s="243">
        <v>350</v>
      </c>
      <c r="H29" s="293">
        <v>0</v>
      </c>
      <c r="I29" s="243"/>
    </row>
    <row r="30" spans="1:9" ht="13.5" thickBot="1">
      <c r="A30" s="294"/>
      <c r="B30" s="193" t="s">
        <v>165</v>
      </c>
      <c r="C30" s="295"/>
      <c r="D30" s="285">
        <f>SUM(D28:D29)</f>
        <v>500</v>
      </c>
      <c r="E30" s="217">
        <f>SUM(E34:E35)</f>
        <v>0</v>
      </c>
      <c r="F30" s="217">
        <f>SUM(F28:F29)</f>
        <v>0</v>
      </c>
      <c r="G30" s="286">
        <f>SUM(G28:G29)</f>
        <v>500</v>
      </c>
      <c r="H30" s="287">
        <f>SUM(H34:H35)</f>
        <v>219</v>
      </c>
      <c r="I30" s="296"/>
    </row>
    <row r="31" spans="1:9" ht="17.25" thickBot="1">
      <c r="A31" s="297" t="s">
        <v>166</v>
      </c>
      <c r="B31" s="298" t="s">
        <v>167</v>
      </c>
      <c r="C31" s="299"/>
      <c r="D31" s="300"/>
      <c r="E31" s="301"/>
      <c r="F31" s="302"/>
      <c r="G31" s="303"/>
      <c r="H31" s="304">
        <v>15</v>
      </c>
      <c r="I31" s="305"/>
    </row>
    <row r="32" spans="1:9" ht="12.75">
      <c r="A32" s="306" t="s">
        <v>5</v>
      </c>
      <c r="B32" s="307" t="s">
        <v>168</v>
      </c>
      <c r="C32" s="308"/>
      <c r="D32" s="309">
        <v>27838</v>
      </c>
      <c r="E32" s="310">
        <v>0</v>
      </c>
      <c r="F32" s="310">
        <v>12000</v>
      </c>
      <c r="G32" s="311">
        <v>15838</v>
      </c>
      <c r="H32" s="312"/>
      <c r="I32" s="313"/>
    </row>
    <row r="33" spans="1:9" ht="36">
      <c r="A33" s="306" t="s">
        <v>9</v>
      </c>
      <c r="B33" s="290" t="s">
        <v>169</v>
      </c>
      <c r="C33" s="314"/>
      <c r="D33" s="315">
        <v>121</v>
      </c>
      <c r="E33" s="316">
        <v>0</v>
      </c>
      <c r="F33" s="316">
        <v>0</v>
      </c>
      <c r="G33" s="317">
        <v>121</v>
      </c>
      <c r="H33" s="318"/>
      <c r="I33" s="317"/>
    </row>
    <row r="34" spans="1:9" ht="12.75">
      <c r="A34" s="306" t="s">
        <v>13</v>
      </c>
      <c r="B34" s="319" t="s">
        <v>170</v>
      </c>
      <c r="C34" s="232"/>
      <c r="D34" s="233">
        <v>50</v>
      </c>
      <c r="E34" s="234">
        <v>0</v>
      </c>
      <c r="F34" s="234">
        <v>0</v>
      </c>
      <c r="G34" s="320">
        <v>50</v>
      </c>
      <c r="H34" s="291">
        <v>0</v>
      </c>
      <c r="I34" s="321"/>
    </row>
    <row r="35" spans="1:9" ht="13.5">
      <c r="A35" s="306" t="s">
        <v>20</v>
      </c>
      <c r="B35" s="322" t="s">
        <v>171</v>
      </c>
      <c r="C35" s="232"/>
      <c r="D35" s="233">
        <v>817</v>
      </c>
      <c r="E35" s="234">
        <v>0</v>
      </c>
      <c r="F35" s="234">
        <v>572</v>
      </c>
      <c r="G35" s="320">
        <v>245</v>
      </c>
      <c r="H35" s="291">
        <v>219</v>
      </c>
      <c r="I35" s="320"/>
    </row>
    <row r="36" spans="1:9" ht="27">
      <c r="A36" s="323" t="s">
        <v>23</v>
      </c>
      <c r="B36" s="322" t="s">
        <v>172</v>
      </c>
      <c r="C36" s="314"/>
      <c r="D36" s="233">
        <v>278</v>
      </c>
      <c r="E36" s="234">
        <v>0</v>
      </c>
      <c r="F36" s="234">
        <v>111</v>
      </c>
      <c r="G36" s="320">
        <v>167</v>
      </c>
      <c r="H36" s="324"/>
      <c r="I36" s="325"/>
    </row>
    <row r="37" spans="1:9" ht="27">
      <c r="A37" s="323" t="s">
        <v>27</v>
      </c>
      <c r="B37" s="322" t="s">
        <v>173</v>
      </c>
      <c r="C37" s="314"/>
      <c r="D37" s="233">
        <v>95</v>
      </c>
      <c r="E37" s="234">
        <v>0</v>
      </c>
      <c r="F37" s="234">
        <v>0</v>
      </c>
      <c r="G37" s="320">
        <v>95</v>
      </c>
      <c r="H37" s="324"/>
      <c r="I37" s="325"/>
    </row>
    <row r="38" spans="1:9" ht="13.5">
      <c r="A38" s="323" t="s">
        <v>174</v>
      </c>
      <c r="B38" s="326" t="s">
        <v>175</v>
      </c>
      <c r="C38" s="327"/>
      <c r="D38" s="328"/>
      <c r="E38" s="329"/>
      <c r="F38" s="329"/>
      <c r="G38" s="330"/>
      <c r="H38" s="331"/>
      <c r="I38" s="325"/>
    </row>
    <row r="39" spans="1:9" ht="27.75" thickBot="1">
      <c r="A39" s="306" t="s">
        <v>176</v>
      </c>
      <c r="B39" s="332" t="s">
        <v>177</v>
      </c>
      <c r="C39" s="327"/>
      <c r="D39" s="328">
        <v>90</v>
      </c>
      <c r="E39" s="329">
        <v>0</v>
      </c>
      <c r="F39" s="329">
        <v>0</v>
      </c>
      <c r="G39" s="330">
        <v>90</v>
      </c>
      <c r="H39" s="331"/>
      <c r="I39" s="313"/>
    </row>
    <row r="40" spans="1:9" ht="13.5" thickBot="1">
      <c r="A40" s="333"/>
      <c r="B40" s="334" t="s">
        <v>178</v>
      </c>
      <c r="C40" s="335"/>
      <c r="D40" s="336">
        <f>SUM(D32:D39)</f>
        <v>29289</v>
      </c>
      <c r="E40" s="337">
        <f>SUM(E32:E39)</f>
        <v>0</v>
      </c>
      <c r="F40" s="337">
        <f>SUM(F32:F39)</f>
        <v>12683</v>
      </c>
      <c r="G40" s="338">
        <f>SUM(G32:G39)</f>
        <v>16606</v>
      </c>
      <c r="H40" s="338"/>
      <c r="I40" s="338"/>
    </row>
    <row r="41" spans="1:9" ht="13.5" thickBot="1">
      <c r="A41" s="294"/>
      <c r="B41" s="265"/>
      <c r="C41" s="295"/>
      <c r="D41" s="285"/>
      <c r="E41" s="217"/>
      <c r="F41" s="217"/>
      <c r="G41" s="286"/>
      <c r="H41" s="287" t="e">
        <f>SUM(#REF!)</f>
        <v>#REF!</v>
      </c>
      <c r="I41" s="247"/>
    </row>
    <row r="42" spans="1:9" ht="15.75" thickBot="1">
      <c r="A42" s="339"/>
      <c r="B42" s="340" t="s">
        <v>179</v>
      </c>
      <c r="C42" s="341"/>
      <c r="D42" s="342">
        <f>D40+D30+D26+D18</f>
        <v>37836</v>
      </c>
      <c r="E42" s="343">
        <f>E40+E30+E26+E18</f>
        <v>0</v>
      </c>
      <c r="F42" s="343">
        <f>F40+F30+F26+F18</f>
        <v>12683</v>
      </c>
      <c r="G42" s="344">
        <f>G40+G30+G26+G18</f>
        <v>25153</v>
      </c>
      <c r="H42" s="345"/>
      <c r="I42" s="346"/>
    </row>
    <row r="43" ht="12.75">
      <c r="B43" s="347" t="s">
        <v>180</v>
      </c>
    </row>
    <row r="44" ht="12.75">
      <c r="B44" t="s">
        <v>181</v>
      </c>
    </row>
    <row r="45" ht="12.75">
      <c r="B45" t="s">
        <v>35</v>
      </c>
    </row>
    <row r="47" spans="4:5" ht="12.75">
      <c r="D47" t="s">
        <v>182</v>
      </c>
      <c r="E47" t="s">
        <v>183</v>
      </c>
    </row>
    <row r="48" spans="2:4" ht="12.75">
      <c r="B48" t="s">
        <v>184</v>
      </c>
      <c r="D48" t="s">
        <v>185</v>
      </c>
    </row>
    <row r="50" ht="12.75">
      <c r="D50" t="s">
        <v>186</v>
      </c>
    </row>
  </sheetData>
  <mergeCells count="5">
    <mergeCell ref="B1:H1"/>
    <mergeCell ref="A2:B4"/>
    <mergeCell ref="D2:I2"/>
    <mergeCell ref="D3:G3"/>
    <mergeCell ref="H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24"/>
  <sheetViews>
    <sheetView tabSelected="1" zoomScale="75" zoomScaleNormal="75" workbookViewId="0" topLeftCell="A1">
      <selection activeCell="J11" sqref="J11"/>
    </sheetView>
  </sheetViews>
  <sheetFormatPr defaultColWidth="9.00390625" defaultRowHeight="12.75"/>
  <cols>
    <col min="1" max="1" width="8.25390625" style="348" customWidth="1"/>
    <col min="2" max="2" width="80.625" style="348" customWidth="1"/>
    <col min="3" max="3" width="24.25390625" style="349" customWidth="1"/>
    <col min="4" max="4" width="19.25390625" style="350" customWidth="1"/>
    <col min="5" max="5" width="16.125" style="348" customWidth="1"/>
  </cols>
  <sheetData>
    <row r="2" spans="1:5" ht="25.5" thickBot="1">
      <c r="A2" s="351"/>
      <c r="B2" s="972" t="s">
        <v>187</v>
      </c>
      <c r="C2" s="972"/>
      <c r="D2" s="972"/>
      <c r="E2" s="352">
        <f ca="1">TODAY()</f>
        <v>39940</v>
      </c>
    </row>
    <row r="3" spans="1:5" ht="97.5">
      <c r="A3" s="353" t="s">
        <v>40</v>
      </c>
      <c r="B3" s="354" t="s">
        <v>188</v>
      </c>
      <c r="C3" s="355" t="s">
        <v>189</v>
      </c>
      <c r="D3" s="356" t="s">
        <v>190</v>
      </c>
      <c r="E3" s="357" t="s">
        <v>44</v>
      </c>
    </row>
    <row r="4" spans="1:5" ht="16.5" thickBot="1">
      <c r="A4" s="358">
        <v>1</v>
      </c>
      <c r="B4" s="359">
        <v>2</v>
      </c>
      <c r="C4" s="360">
        <v>3</v>
      </c>
      <c r="D4" s="361">
        <v>4</v>
      </c>
      <c r="E4" s="362">
        <v>5</v>
      </c>
    </row>
    <row r="5" spans="1:5" ht="25.5" thickBot="1">
      <c r="A5" s="363" t="s">
        <v>5</v>
      </c>
      <c r="B5" s="1018" t="s">
        <v>191</v>
      </c>
      <c r="C5" s="1018"/>
      <c r="D5" s="1018"/>
      <c r="E5" s="1019"/>
    </row>
    <row r="6" spans="1:5" ht="22.5">
      <c r="A6" s="364" t="s">
        <v>192</v>
      </c>
      <c r="B6" s="67" t="s">
        <v>193</v>
      </c>
      <c r="C6" s="365"/>
      <c r="D6" s="366">
        <v>1</v>
      </c>
      <c r="E6" s="367"/>
    </row>
    <row r="7" spans="1:5" ht="22.5">
      <c r="A7" s="368" t="s">
        <v>194</v>
      </c>
      <c r="B7" s="369" t="s">
        <v>195</v>
      </c>
      <c r="C7" s="370">
        <v>25000</v>
      </c>
      <c r="D7" s="371">
        <v>2</v>
      </c>
      <c r="E7" s="372"/>
    </row>
    <row r="8" spans="1:5" ht="22.5">
      <c r="A8" s="368"/>
      <c r="B8" s="373" t="s">
        <v>196</v>
      </c>
      <c r="C8" s="370">
        <v>26000</v>
      </c>
      <c r="D8" s="371"/>
      <c r="E8" s="372"/>
    </row>
    <row r="9" spans="1:5" ht="22.5">
      <c r="A9" s="368" t="s">
        <v>197</v>
      </c>
      <c r="B9" s="67" t="s">
        <v>198</v>
      </c>
      <c r="C9" s="374">
        <v>4500</v>
      </c>
      <c r="D9" s="371">
        <v>4</v>
      </c>
      <c r="E9" s="372"/>
    </row>
    <row r="10" spans="1:5" ht="36">
      <c r="A10" s="368" t="s">
        <v>199</v>
      </c>
      <c r="B10" s="375" t="s">
        <v>200</v>
      </c>
      <c r="C10" s="370">
        <f>21500+10000</f>
        <v>31500</v>
      </c>
      <c r="D10" s="376">
        <v>5</v>
      </c>
      <c r="E10" s="377"/>
    </row>
    <row r="11" spans="1:5" ht="36">
      <c r="A11" s="368" t="s">
        <v>201</v>
      </c>
      <c r="B11" s="67" t="s">
        <v>202</v>
      </c>
      <c r="C11" s="374">
        <v>25000</v>
      </c>
      <c r="D11" s="371">
        <v>6</v>
      </c>
      <c r="E11" s="372"/>
    </row>
    <row r="12" spans="1:5" ht="22.5">
      <c r="A12" s="368"/>
      <c r="B12" s="67"/>
      <c r="C12" s="365"/>
      <c r="D12" s="378"/>
      <c r="E12" s="372"/>
    </row>
    <row r="13" spans="1:5" ht="22.5">
      <c r="A13" s="368"/>
      <c r="B13" s="379"/>
      <c r="C13" s="380"/>
      <c r="D13" s="381"/>
      <c r="E13" s="372"/>
    </row>
    <row r="14" spans="1:5" ht="23.25" thickBot="1">
      <c r="A14" s="382"/>
      <c r="B14" s="383"/>
      <c r="C14" s="384"/>
      <c r="D14" s="385"/>
      <c r="E14" s="386"/>
    </row>
    <row r="15" spans="1:5" ht="23.25" thickBot="1">
      <c r="A15" s="1020"/>
      <c r="B15" s="1021"/>
      <c r="C15" s="387">
        <v>247000</v>
      </c>
      <c r="D15" s="388">
        <v>100000</v>
      </c>
      <c r="E15" s="389"/>
    </row>
    <row r="16" spans="1:5" ht="23.25" thickBot="1">
      <c r="A16" s="363" t="s">
        <v>9</v>
      </c>
      <c r="B16" s="1022" t="s">
        <v>203</v>
      </c>
      <c r="C16" s="1022"/>
      <c r="D16" s="1022"/>
      <c r="E16" s="1023"/>
    </row>
    <row r="17" spans="1:5" ht="22.5">
      <c r="A17" s="390"/>
      <c r="B17" s="391" t="s">
        <v>204</v>
      </c>
      <c r="C17" s="365"/>
      <c r="D17" s="392"/>
      <c r="E17" s="393"/>
    </row>
    <row r="18" spans="1:5" ht="22.5">
      <c r="A18" s="394"/>
      <c r="B18" s="395"/>
      <c r="C18" s="396"/>
      <c r="D18" s="397"/>
      <c r="E18" s="398"/>
    </row>
    <row r="19" spans="1:5" ht="22.5">
      <c r="A19" s="394"/>
      <c r="B19" s="399" t="s">
        <v>205</v>
      </c>
      <c r="C19" s="396"/>
      <c r="D19" s="397"/>
      <c r="E19" s="398"/>
    </row>
    <row r="20" spans="1:5" ht="31.5">
      <c r="A20" s="394"/>
      <c r="B20" s="400" t="s">
        <v>206</v>
      </c>
      <c r="C20" s="374">
        <f>75000+165000</f>
        <v>240000</v>
      </c>
      <c r="D20" s="397">
        <v>1</v>
      </c>
      <c r="E20" s="401"/>
    </row>
    <row r="21" spans="1:5" ht="31.5">
      <c r="A21" s="394"/>
      <c r="B21" s="400" t="s">
        <v>207</v>
      </c>
      <c r="C21" s="402">
        <v>42000</v>
      </c>
      <c r="D21" s="397">
        <v>1</v>
      </c>
      <c r="E21" s="398"/>
    </row>
    <row r="22" spans="1:5" ht="22.5">
      <c r="A22" s="403"/>
      <c r="B22" s="400" t="s">
        <v>208</v>
      </c>
      <c r="C22" s="404">
        <v>10000</v>
      </c>
      <c r="D22" s="397">
        <v>1</v>
      </c>
      <c r="E22" s="401"/>
    </row>
    <row r="23" spans="1:5" ht="22.5">
      <c r="A23" s="403"/>
      <c r="B23" s="400" t="s">
        <v>209</v>
      </c>
      <c r="C23" s="404">
        <v>6000</v>
      </c>
      <c r="D23" s="397">
        <v>1</v>
      </c>
      <c r="E23" s="401"/>
    </row>
    <row r="24" spans="1:5" ht="22.5">
      <c r="A24" s="405"/>
      <c r="B24" s="400" t="s">
        <v>210</v>
      </c>
      <c r="C24" s="404">
        <v>1500</v>
      </c>
      <c r="D24" s="397">
        <v>1</v>
      </c>
      <c r="E24" s="406"/>
    </row>
    <row r="25" spans="1:5" ht="31.5">
      <c r="A25" s="403"/>
      <c r="B25" s="400" t="s">
        <v>211</v>
      </c>
      <c r="C25" s="404">
        <v>250000</v>
      </c>
      <c r="D25" s="397">
        <v>1</v>
      </c>
      <c r="E25" s="407"/>
    </row>
    <row r="26" spans="1:5" ht="22.5">
      <c r="A26" s="408"/>
      <c r="B26" s="400"/>
      <c r="C26" s="404"/>
      <c r="D26" s="397"/>
      <c r="E26" s="407"/>
    </row>
    <row r="27" spans="1:5" ht="31.5">
      <c r="A27" s="409"/>
      <c r="B27" s="400" t="s">
        <v>212</v>
      </c>
      <c r="C27" s="370">
        <v>40000</v>
      </c>
      <c r="D27" s="397">
        <v>1</v>
      </c>
      <c r="E27" s="410"/>
    </row>
    <row r="28" spans="1:5" ht="22.5">
      <c r="A28" s="411"/>
      <c r="B28" s="400" t="s">
        <v>213</v>
      </c>
      <c r="C28" s="404">
        <v>6000</v>
      </c>
      <c r="D28" s="397">
        <v>1</v>
      </c>
      <c r="E28" s="406"/>
    </row>
    <row r="29" spans="1:5" ht="22.5">
      <c r="A29" s="411"/>
      <c r="B29" s="400" t="s">
        <v>214</v>
      </c>
      <c r="C29" s="404">
        <v>5000</v>
      </c>
      <c r="D29" s="397">
        <v>1</v>
      </c>
      <c r="E29" s="406"/>
    </row>
    <row r="30" spans="1:5" ht="22.5">
      <c r="A30" s="411"/>
      <c r="B30" s="400" t="s">
        <v>215</v>
      </c>
      <c r="C30" s="370">
        <f>110000+30000</f>
        <v>140000</v>
      </c>
      <c r="D30" s="397">
        <v>1</v>
      </c>
      <c r="E30" s="410"/>
    </row>
    <row r="31" spans="1:5" ht="35.25">
      <c r="A31" s="411"/>
      <c r="B31" s="412" t="s">
        <v>216</v>
      </c>
      <c r="C31" s="370">
        <f>27000*1.3</f>
        <v>35100</v>
      </c>
      <c r="D31" s="397">
        <v>1</v>
      </c>
      <c r="E31" s="413"/>
    </row>
    <row r="32" spans="1:5" ht="22.5">
      <c r="A32" s="411"/>
      <c r="B32" s="412" t="s">
        <v>217</v>
      </c>
      <c r="C32" s="370">
        <v>1000000</v>
      </c>
      <c r="D32" s="397">
        <v>1</v>
      </c>
      <c r="E32" s="410"/>
    </row>
    <row r="33" spans="1:5" ht="40.5">
      <c r="A33" s="411"/>
      <c r="B33" s="414" t="s">
        <v>218</v>
      </c>
      <c r="C33" s="415">
        <v>25000</v>
      </c>
      <c r="D33" s="397">
        <v>3</v>
      </c>
      <c r="E33" s="416"/>
    </row>
    <row r="34" spans="1:5" ht="22.5">
      <c r="A34" s="411"/>
      <c r="B34" s="417" t="s">
        <v>219</v>
      </c>
      <c r="C34" s="415">
        <v>1300000</v>
      </c>
      <c r="D34" s="397">
        <v>5</v>
      </c>
      <c r="E34" s="407"/>
    </row>
    <row r="35" spans="1:5" ht="22.5">
      <c r="A35" s="411"/>
      <c r="B35" s="417" t="s">
        <v>220</v>
      </c>
      <c r="C35" s="418">
        <v>650000</v>
      </c>
      <c r="D35" s="397"/>
      <c r="E35" s="406"/>
    </row>
    <row r="36" spans="1:5" ht="22.5">
      <c r="A36" s="419"/>
      <c r="B36" s="420" t="s">
        <v>221</v>
      </c>
      <c r="C36" s="415"/>
      <c r="D36" s="421"/>
      <c r="E36" s="406"/>
    </row>
    <row r="37" spans="1:5" ht="22.5">
      <c r="A37" s="419"/>
      <c r="B37" s="422" t="s">
        <v>222</v>
      </c>
      <c r="C37" s="404">
        <f>67000+40000</f>
        <v>107000</v>
      </c>
      <c r="D37" s="423">
        <v>3</v>
      </c>
      <c r="E37" s="406"/>
    </row>
    <row r="38" spans="1:5" ht="36">
      <c r="A38" s="419"/>
      <c r="B38" s="422" t="s">
        <v>223</v>
      </c>
      <c r="C38" s="404">
        <v>120000</v>
      </c>
      <c r="D38" s="423">
        <v>4</v>
      </c>
      <c r="E38" s="424"/>
    </row>
    <row r="39" spans="1:5" ht="36">
      <c r="A39" s="419"/>
      <c r="B39" s="422" t="s">
        <v>224</v>
      </c>
      <c r="C39" s="404">
        <v>90000</v>
      </c>
      <c r="D39" s="423">
        <v>5</v>
      </c>
      <c r="E39" s="406"/>
    </row>
    <row r="40" spans="1:5" ht="22.5">
      <c r="A40" s="419"/>
      <c r="B40" s="425" t="s">
        <v>225</v>
      </c>
      <c r="C40" s="404">
        <v>120000</v>
      </c>
      <c r="D40" s="423"/>
      <c r="E40" s="406"/>
    </row>
    <row r="41" spans="1:5" ht="22.5">
      <c r="A41" s="419"/>
      <c r="B41" s="425" t="s">
        <v>226</v>
      </c>
      <c r="C41" s="404">
        <f>70*2*700</f>
        <v>98000</v>
      </c>
      <c r="D41" s="423">
        <v>6</v>
      </c>
      <c r="E41" s="424"/>
    </row>
    <row r="42" spans="1:5" ht="23.25" thickBot="1">
      <c r="A42" s="426"/>
      <c r="B42" s="427"/>
      <c r="C42" s="428"/>
      <c r="D42" s="429"/>
      <c r="E42" s="430"/>
    </row>
    <row r="43" spans="1:5" ht="23.25" thickBot="1">
      <c r="A43" s="1012"/>
      <c r="B43" s="1013"/>
      <c r="C43" s="431">
        <v>620914</v>
      </c>
      <c r="D43" s="432">
        <v>200000</v>
      </c>
      <c r="E43" s="433"/>
    </row>
    <row r="44" spans="1:5" ht="21" thickBot="1">
      <c r="A44" s="434" t="s">
        <v>13</v>
      </c>
      <c r="B44" s="999" t="s">
        <v>227</v>
      </c>
      <c r="C44" s="999"/>
      <c r="D44" s="1014"/>
      <c r="E44" s="1015"/>
    </row>
    <row r="45" spans="1:5" ht="22.5">
      <c r="A45" s="435" t="s">
        <v>228</v>
      </c>
      <c r="B45" s="436" t="s">
        <v>229</v>
      </c>
      <c r="C45" s="437"/>
      <c r="D45" s="438"/>
      <c r="E45" s="439"/>
    </row>
    <row r="46" spans="1:5" ht="51">
      <c r="A46" s="435"/>
      <c r="B46" s="436" t="s">
        <v>230</v>
      </c>
      <c r="C46" s="1016">
        <v>260000</v>
      </c>
      <c r="D46" s="438">
        <v>1</v>
      </c>
      <c r="E46" s="441"/>
    </row>
    <row r="47" spans="1:5" ht="31.5">
      <c r="A47" s="435"/>
      <c r="B47" s="442" t="s">
        <v>231</v>
      </c>
      <c r="C47" s="1017"/>
      <c r="D47" s="438">
        <v>1</v>
      </c>
      <c r="E47" s="439"/>
    </row>
    <row r="48" spans="1:5" ht="22.5">
      <c r="A48" s="443" t="s">
        <v>232</v>
      </c>
      <c r="B48" s="444" t="s">
        <v>233</v>
      </c>
      <c r="C48" s="370">
        <v>750000</v>
      </c>
      <c r="D48" s="438"/>
      <c r="E48" s="439"/>
    </row>
    <row r="49" spans="1:5" ht="39">
      <c r="A49" s="445" t="s">
        <v>234</v>
      </c>
      <c r="B49" s="446" t="s">
        <v>235</v>
      </c>
      <c r="C49" s="437"/>
      <c r="D49" s="438">
        <v>2</v>
      </c>
      <c r="E49" s="406"/>
    </row>
    <row r="50" spans="1:5" ht="22.5">
      <c r="A50" s="403"/>
      <c r="B50" s="447" t="s">
        <v>236</v>
      </c>
      <c r="C50" s="437"/>
      <c r="D50" s="438">
        <v>2</v>
      </c>
      <c r="E50" s="406"/>
    </row>
    <row r="51" spans="1:5" ht="76.5">
      <c r="A51" s="403"/>
      <c r="B51" s="448" t="s">
        <v>237</v>
      </c>
      <c r="C51" s="1008">
        <v>45000</v>
      </c>
      <c r="D51" s="438">
        <v>2</v>
      </c>
      <c r="E51" s="406"/>
    </row>
    <row r="52" spans="1:5" ht="56.25">
      <c r="A52" s="403"/>
      <c r="B52" s="450" t="s">
        <v>238</v>
      </c>
      <c r="C52" s="1009"/>
      <c r="D52" s="438">
        <v>2</v>
      </c>
      <c r="E52" s="406"/>
    </row>
    <row r="53" spans="1:5" ht="76.5">
      <c r="A53" s="403"/>
      <c r="B53" s="446" t="s">
        <v>239</v>
      </c>
      <c r="C53" s="404">
        <f>24.9*1500</f>
        <v>37350</v>
      </c>
      <c r="D53" s="438">
        <v>2</v>
      </c>
      <c r="E53" s="406"/>
    </row>
    <row r="54" spans="1:5" ht="38.25">
      <c r="A54" s="403"/>
      <c r="B54" s="446" t="s">
        <v>240</v>
      </c>
      <c r="C54" s="404">
        <f>17.9*1500</f>
        <v>26849.999999999996</v>
      </c>
      <c r="D54" s="438">
        <v>2</v>
      </c>
      <c r="E54" s="406"/>
    </row>
    <row r="55" spans="1:5" ht="56.25">
      <c r="A55" s="403"/>
      <c r="B55" s="446" t="s">
        <v>241</v>
      </c>
      <c r="C55" s="404">
        <f>8.2*1500</f>
        <v>12299.999999999998</v>
      </c>
      <c r="D55" s="438">
        <v>2</v>
      </c>
      <c r="E55" s="406"/>
    </row>
    <row r="56" spans="1:5" ht="74.25">
      <c r="A56" s="403"/>
      <c r="B56" s="450" t="s">
        <v>242</v>
      </c>
      <c r="C56" s="404">
        <f>15*1200</f>
        <v>18000</v>
      </c>
      <c r="D56" s="438">
        <v>2</v>
      </c>
      <c r="E56" s="406"/>
    </row>
    <row r="57" spans="1:5" ht="74.25">
      <c r="A57" s="403"/>
      <c r="B57" s="450" t="s">
        <v>243</v>
      </c>
      <c r="C57" s="404">
        <f>12.9*1500</f>
        <v>19350</v>
      </c>
      <c r="D57" s="438">
        <v>2</v>
      </c>
      <c r="E57" s="406"/>
    </row>
    <row r="58" spans="1:5" ht="22.5">
      <c r="A58" s="403"/>
      <c r="B58" s="446" t="s">
        <v>244</v>
      </c>
      <c r="C58" s="418">
        <v>5000</v>
      </c>
      <c r="D58" s="438">
        <v>2</v>
      </c>
      <c r="E58" s="406"/>
    </row>
    <row r="59" spans="1:5" ht="22.5">
      <c r="A59" s="403"/>
      <c r="B59" s="447" t="s">
        <v>245</v>
      </c>
      <c r="C59" s="418"/>
      <c r="D59" s="438">
        <v>2</v>
      </c>
      <c r="E59" s="406"/>
    </row>
    <row r="60" spans="1:5" ht="34.5">
      <c r="A60" s="403"/>
      <c r="B60" s="451" t="s">
        <v>246</v>
      </c>
      <c r="C60" s="418">
        <v>84000</v>
      </c>
      <c r="D60" s="438">
        <v>2</v>
      </c>
      <c r="E60" s="406"/>
    </row>
    <row r="61" spans="1:5" ht="31.5">
      <c r="A61" s="403"/>
      <c r="B61" s="452" t="s">
        <v>247</v>
      </c>
      <c r="C61" s="404">
        <v>35000</v>
      </c>
      <c r="D61" s="438">
        <v>2</v>
      </c>
      <c r="E61" s="406"/>
    </row>
    <row r="62" spans="1:5" ht="39">
      <c r="A62" s="443" t="s">
        <v>248</v>
      </c>
      <c r="B62" s="436" t="s">
        <v>249</v>
      </c>
      <c r="C62" s="370"/>
      <c r="D62" s="453"/>
      <c r="E62" s="406"/>
    </row>
    <row r="63" spans="1:5" ht="35.25">
      <c r="A63" s="394"/>
      <c r="B63" s="446" t="s">
        <v>250</v>
      </c>
      <c r="C63" s="404">
        <v>90000</v>
      </c>
      <c r="D63" s="454"/>
      <c r="E63" s="401"/>
    </row>
    <row r="64" spans="1:5" ht="35.25">
      <c r="A64" s="394"/>
      <c r="B64" s="446" t="s">
        <v>251</v>
      </c>
      <c r="C64" s="449">
        <v>5000</v>
      </c>
      <c r="D64" s="454"/>
      <c r="E64" s="455"/>
    </row>
    <row r="65" spans="1:5" ht="35.25">
      <c r="A65" s="394"/>
      <c r="B65" s="446" t="s">
        <v>252</v>
      </c>
      <c r="C65" s="449">
        <f>ROUND((6*3.8+(3.1+5)*3.8)*1800,-2)</f>
        <v>96400</v>
      </c>
      <c r="D65" s="454"/>
      <c r="E65" s="455"/>
    </row>
    <row r="66" spans="1:5" ht="35.25">
      <c r="A66" s="394"/>
      <c r="B66" s="446" t="s">
        <v>253</v>
      </c>
      <c r="C66" s="449">
        <f>2.4*5*1000+(3.25+3.4)*5*1800</f>
        <v>71850</v>
      </c>
      <c r="D66" s="454"/>
      <c r="E66" s="455"/>
    </row>
    <row r="67" spans="1:5" ht="39">
      <c r="A67" s="456" t="s">
        <v>254</v>
      </c>
      <c r="B67" s="436" t="s">
        <v>255</v>
      </c>
      <c r="C67" s="370"/>
      <c r="D67" s="454"/>
      <c r="E67" s="455"/>
    </row>
    <row r="68" spans="1:5" ht="36">
      <c r="A68" s="456"/>
      <c r="B68" s="457" t="s">
        <v>256</v>
      </c>
      <c r="C68" s="449">
        <f>360*750</f>
        <v>270000</v>
      </c>
      <c r="D68" s="454"/>
      <c r="E68" s="455"/>
    </row>
    <row r="69" spans="1:5" ht="36">
      <c r="A69" s="456"/>
      <c r="B69" s="458" t="s">
        <v>257</v>
      </c>
      <c r="C69" s="459">
        <v>100000</v>
      </c>
      <c r="D69" s="454"/>
      <c r="E69" s="460" t="s">
        <v>258</v>
      </c>
    </row>
    <row r="70" spans="1:5" ht="36">
      <c r="A70" s="456"/>
      <c r="B70" s="458" t="s">
        <v>259</v>
      </c>
      <c r="C70" s="461">
        <v>116000</v>
      </c>
      <c r="D70" s="462"/>
      <c r="E70" s="463"/>
    </row>
    <row r="71" spans="1:5" ht="22.5">
      <c r="A71" s="456" t="s">
        <v>260</v>
      </c>
      <c r="B71" s="464" t="s">
        <v>261</v>
      </c>
      <c r="C71" s="461">
        <v>200000</v>
      </c>
      <c r="D71" s="462"/>
      <c r="E71" s="463"/>
    </row>
    <row r="72" spans="1:5" ht="22.5">
      <c r="A72" s="456"/>
      <c r="B72" s="458" t="s">
        <v>262</v>
      </c>
      <c r="C72" s="461"/>
      <c r="D72" s="462"/>
      <c r="E72" s="463"/>
    </row>
    <row r="73" spans="1:5" ht="22.5">
      <c r="A73" s="456"/>
      <c r="B73" s="458" t="s">
        <v>263</v>
      </c>
      <c r="C73" s="461"/>
      <c r="D73" s="462"/>
      <c r="E73" s="463"/>
    </row>
    <row r="74" spans="1:5" ht="23.25" thickBot="1">
      <c r="A74" s="1006"/>
      <c r="B74" s="1007"/>
      <c r="C74" s="465">
        <v>2701065.66</v>
      </c>
      <c r="D74" s="466">
        <v>250000</v>
      </c>
      <c r="E74" s="467"/>
    </row>
    <row r="75" spans="1:5" ht="21" thickBot="1">
      <c r="A75" s="434" t="s">
        <v>20</v>
      </c>
      <c r="B75" s="999" t="s">
        <v>264</v>
      </c>
      <c r="C75" s="999"/>
      <c r="D75" s="999"/>
      <c r="E75" s="1000"/>
    </row>
    <row r="76" spans="1:5" ht="22.5">
      <c r="A76" s="456" t="s">
        <v>265</v>
      </c>
      <c r="B76" s="436" t="s">
        <v>266</v>
      </c>
      <c r="C76" s="468"/>
      <c r="D76" s="454">
        <v>1</v>
      </c>
      <c r="E76" s="401"/>
    </row>
    <row r="77" spans="1:5" ht="22.5">
      <c r="A77" s="456"/>
      <c r="B77" s="469" t="s">
        <v>267</v>
      </c>
      <c r="C77" s="404">
        <f>ROUND((41.5+17.3+16.2+12.3)*150,-2)</f>
        <v>13100</v>
      </c>
      <c r="D77" s="454"/>
      <c r="E77" s="401"/>
    </row>
    <row r="78" spans="1:5" ht="22.5">
      <c r="A78" s="470"/>
      <c r="B78" s="469" t="s">
        <v>268</v>
      </c>
      <c r="C78" s="404">
        <f>23.2*600</f>
        <v>13920</v>
      </c>
      <c r="D78" s="454"/>
      <c r="E78" s="401"/>
    </row>
    <row r="79" spans="1:5" ht="31.5">
      <c r="A79" s="456" t="s">
        <v>269</v>
      </c>
      <c r="B79" s="471" t="s">
        <v>270</v>
      </c>
      <c r="C79" s="404"/>
      <c r="D79" s="454">
        <v>2</v>
      </c>
      <c r="E79" s="401"/>
    </row>
    <row r="80" spans="1:5" ht="22.5">
      <c r="A80" s="456" t="s">
        <v>271</v>
      </c>
      <c r="B80" s="436" t="s">
        <v>272</v>
      </c>
      <c r="C80" s="404"/>
      <c r="D80" s="454">
        <v>3</v>
      </c>
      <c r="E80" s="401"/>
    </row>
    <row r="81" spans="1:5" ht="22.5">
      <c r="A81" s="472"/>
      <c r="B81" s="473" t="s">
        <v>273</v>
      </c>
      <c r="C81" s="404">
        <v>2500</v>
      </c>
      <c r="D81" s="421"/>
      <c r="E81" s="401"/>
    </row>
    <row r="82" spans="1:5" ht="22.5">
      <c r="A82" s="472"/>
      <c r="B82" s="473" t="s">
        <v>274</v>
      </c>
      <c r="C82" s="404">
        <v>5000</v>
      </c>
      <c r="D82" s="421"/>
      <c r="E82" s="401"/>
    </row>
    <row r="83" spans="1:5" ht="39">
      <c r="A83" s="472" t="s">
        <v>275</v>
      </c>
      <c r="B83" s="444" t="s">
        <v>276</v>
      </c>
      <c r="C83" s="404"/>
      <c r="D83" s="421">
        <v>4</v>
      </c>
      <c r="E83" s="401"/>
    </row>
    <row r="84" spans="1:5" ht="35.25">
      <c r="A84" s="470"/>
      <c r="B84" s="474" t="s">
        <v>277</v>
      </c>
      <c r="C84" s="404">
        <v>15000</v>
      </c>
      <c r="D84" s="454"/>
      <c r="E84" s="401"/>
    </row>
    <row r="85" spans="1:5" ht="35.25">
      <c r="A85" s="456"/>
      <c r="B85" s="474" t="s">
        <v>278</v>
      </c>
      <c r="C85" s="404">
        <v>12000</v>
      </c>
      <c r="D85" s="454"/>
      <c r="E85" s="401"/>
    </row>
    <row r="86" spans="1:5" ht="35.25">
      <c r="A86" s="470"/>
      <c r="B86" s="474" t="s">
        <v>279</v>
      </c>
      <c r="C86" s="404"/>
      <c r="D86" s="454"/>
      <c r="E86" s="401"/>
    </row>
    <row r="87" spans="1:5" ht="22.5">
      <c r="A87" s="470" t="s">
        <v>280</v>
      </c>
      <c r="B87" s="436" t="s">
        <v>281</v>
      </c>
      <c r="C87" s="404"/>
      <c r="D87" s="454">
        <v>5</v>
      </c>
      <c r="E87" s="401"/>
    </row>
    <row r="88" spans="1:5" ht="66.75">
      <c r="A88" s="472"/>
      <c r="B88" s="475" t="s">
        <v>282</v>
      </c>
      <c r="C88" s="404">
        <f>123000*1.2</f>
        <v>147600</v>
      </c>
      <c r="D88" s="421"/>
      <c r="E88" s="406"/>
    </row>
    <row r="89" spans="1:5" ht="45">
      <c r="A89" s="472" t="s">
        <v>283</v>
      </c>
      <c r="B89" s="476" t="s">
        <v>284</v>
      </c>
      <c r="C89" s="404">
        <f>76000*1.2</f>
        <v>91200</v>
      </c>
      <c r="D89" s="421">
        <v>6</v>
      </c>
      <c r="E89" s="406"/>
    </row>
    <row r="90" spans="1:5" ht="47.25">
      <c r="A90" s="477"/>
      <c r="B90" s="478" t="s">
        <v>285</v>
      </c>
      <c r="C90" s="449">
        <v>5000</v>
      </c>
      <c r="D90" s="421"/>
      <c r="E90" s="406"/>
    </row>
    <row r="91" spans="1:5" ht="31.5">
      <c r="A91" s="477"/>
      <c r="B91" s="478" t="s">
        <v>286</v>
      </c>
      <c r="C91" s="404"/>
      <c r="D91" s="421"/>
      <c r="E91" s="406"/>
    </row>
    <row r="92" spans="1:5" ht="22.5">
      <c r="A92" s="477"/>
      <c r="B92" s="478" t="s">
        <v>287</v>
      </c>
      <c r="C92" s="404">
        <f>ROUND(5.5*4.5*1700,-2)</f>
        <v>42100</v>
      </c>
      <c r="D92" s="479"/>
      <c r="E92" s="480"/>
    </row>
    <row r="93" spans="1:5" ht="22.5">
      <c r="A93" s="472" t="s">
        <v>288</v>
      </c>
      <c r="B93" s="436" t="s">
        <v>281</v>
      </c>
      <c r="C93" s="404"/>
      <c r="D93" s="421">
        <v>7</v>
      </c>
      <c r="E93" s="401"/>
    </row>
    <row r="94" spans="1:5" ht="35.25">
      <c r="A94" s="456"/>
      <c r="B94" s="475" t="s">
        <v>289</v>
      </c>
      <c r="C94" s="404">
        <f>ROUND(10000+2.8*7*400,-2)</f>
        <v>17800</v>
      </c>
      <c r="D94" s="454"/>
      <c r="E94" s="401"/>
    </row>
    <row r="95" spans="1:5" ht="51">
      <c r="A95" s="456"/>
      <c r="B95" s="475" t="s">
        <v>290</v>
      </c>
      <c r="C95" s="404">
        <f>ROUND(12000+2.15*13.5*400+4000,-2)</f>
        <v>27600</v>
      </c>
      <c r="D95" s="454"/>
      <c r="E95" s="401"/>
    </row>
    <row r="96" spans="1:5" ht="82.5">
      <c r="A96" s="456"/>
      <c r="B96" s="475" t="s">
        <v>291</v>
      </c>
      <c r="C96" s="404">
        <f>ROUND(3.3*5.8*2000,-2)</f>
        <v>38300</v>
      </c>
      <c r="D96" s="454"/>
      <c r="E96" s="401"/>
    </row>
    <row r="97" spans="1:5" ht="51">
      <c r="A97" s="472"/>
      <c r="B97" s="474" t="s">
        <v>292</v>
      </c>
      <c r="C97" s="1008">
        <v>90000</v>
      </c>
      <c r="D97" s="454"/>
      <c r="E97" s="401"/>
    </row>
    <row r="98" spans="1:5" ht="51">
      <c r="A98" s="456"/>
      <c r="B98" s="475" t="s">
        <v>293</v>
      </c>
      <c r="C98" s="1009"/>
      <c r="D98" s="421"/>
      <c r="E98" s="455"/>
    </row>
    <row r="99" spans="1:5" ht="35.25">
      <c r="A99" s="456"/>
      <c r="B99" s="474" t="s">
        <v>294</v>
      </c>
      <c r="C99" s="449">
        <v>120000</v>
      </c>
      <c r="D99" s="481"/>
      <c r="E99" s="455"/>
    </row>
    <row r="100" spans="1:5" ht="82.5">
      <c r="A100" s="456"/>
      <c r="B100" s="474" t="s">
        <v>295</v>
      </c>
      <c r="C100" s="404">
        <v>85000</v>
      </c>
      <c r="D100" s="421"/>
      <c r="E100" s="401"/>
    </row>
    <row r="101" spans="1:5" ht="82.5">
      <c r="A101" s="456"/>
      <c r="B101" s="475" t="s">
        <v>296</v>
      </c>
      <c r="C101" s="449">
        <f>35000+30*1200</f>
        <v>71000</v>
      </c>
      <c r="D101" s="454"/>
      <c r="E101" s="455"/>
    </row>
    <row r="102" spans="1:5" ht="66.75">
      <c r="A102" s="426"/>
      <c r="B102" s="474" t="s">
        <v>297</v>
      </c>
      <c r="C102" s="404">
        <v>26000</v>
      </c>
      <c r="D102" s="421"/>
      <c r="E102" s="401"/>
    </row>
    <row r="103" spans="1:5" ht="23.25" thickBot="1">
      <c r="A103" s="482"/>
      <c r="B103" s="483"/>
      <c r="C103" s="484"/>
      <c r="D103" s="485"/>
      <c r="E103" s="467"/>
    </row>
    <row r="104" spans="1:5" ht="23.25" thickBot="1">
      <c r="A104" s="1010"/>
      <c r="B104" s="1011"/>
      <c r="C104" s="486">
        <v>362000</v>
      </c>
      <c r="D104" s="487">
        <v>100000</v>
      </c>
      <c r="E104" s="488"/>
    </row>
    <row r="105" spans="1:5" ht="21" thickBot="1">
      <c r="A105" s="434" t="s">
        <v>23</v>
      </c>
      <c r="B105" s="999" t="s">
        <v>298</v>
      </c>
      <c r="C105" s="999"/>
      <c r="D105" s="999"/>
      <c r="E105" s="1000"/>
    </row>
    <row r="106" spans="1:5" ht="35.25">
      <c r="A106" s="489"/>
      <c r="B106" s="490" t="s">
        <v>299</v>
      </c>
      <c r="C106" s="365">
        <v>260000</v>
      </c>
      <c r="D106" s="491">
        <v>2</v>
      </c>
      <c r="E106" s="492"/>
    </row>
    <row r="107" spans="1:5" ht="35.25">
      <c r="A107" s="493"/>
      <c r="B107" s="475" t="s">
        <v>300</v>
      </c>
      <c r="C107" s="428"/>
      <c r="D107" s="438">
        <v>2</v>
      </c>
      <c r="E107" s="439"/>
    </row>
    <row r="108" spans="1:5" ht="35.25">
      <c r="A108" s="493"/>
      <c r="B108" s="450" t="s">
        <v>301</v>
      </c>
      <c r="C108" s="370">
        <v>30000</v>
      </c>
      <c r="D108" s="438">
        <v>2</v>
      </c>
      <c r="E108" s="439"/>
    </row>
    <row r="109" spans="1:5" ht="22.5">
      <c r="A109" s="493"/>
      <c r="B109" s="494" t="s">
        <v>302</v>
      </c>
      <c r="C109" s="370"/>
      <c r="D109" s="438"/>
      <c r="E109" s="439"/>
    </row>
    <row r="110" spans="1:5" ht="40.5">
      <c r="A110" s="493"/>
      <c r="B110" s="474" t="s">
        <v>303</v>
      </c>
      <c r="C110" s="370"/>
      <c r="D110" s="438">
        <v>3</v>
      </c>
      <c r="E110" s="439"/>
    </row>
    <row r="111" spans="1:5" ht="38.25">
      <c r="A111" s="493"/>
      <c r="B111" s="474" t="s">
        <v>304</v>
      </c>
      <c r="C111" s="370"/>
      <c r="D111" s="438">
        <v>3</v>
      </c>
      <c r="E111" s="439"/>
    </row>
    <row r="112" spans="1:5" ht="22.5">
      <c r="A112" s="493"/>
      <c r="B112" s="474" t="s">
        <v>305</v>
      </c>
      <c r="C112" s="370">
        <v>7000</v>
      </c>
      <c r="D112" s="438">
        <v>3</v>
      </c>
      <c r="E112" s="439"/>
    </row>
    <row r="113" spans="1:5" ht="22.5">
      <c r="A113" s="493"/>
      <c r="B113" s="495"/>
      <c r="C113" s="370"/>
      <c r="D113" s="438"/>
      <c r="E113" s="439"/>
    </row>
    <row r="114" spans="1:5" ht="22.5">
      <c r="A114" s="493"/>
      <c r="B114" s="414" t="s">
        <v>306</v>
      </c>
      <c r="C114" s="370"/>
      <c r="D114" s="438"/>
      <c r="E114" s="439"/>
    </row>
    <row r="115" spans="1:5" ht="38.25">
      <c r="A115" s="493"/>
      <c r="B115" s="474" t="s">
        <v>307</v>
      </c>
      <c r="C115" s="370">
        <v>39000</v>
      </c>
      <c r="D115" s="438">
        <v>3</v>
      </c>
      <c r="E115" s="439"/>
    </row>
    <row r="116" spans="1:5" ht="38.25">
      <c r="A116" s="493"/>
      <c r="B116" s="474" t="s">
        <v>308</v>
      </c>
      <c r="C116" s="370">
        <v>90000</v>
      </c>
      <c r="D116" s="438">
        <v>3</v>
      </c>
      <c r="E116" s="439"/>
    </row>
    <row r="117" spans="1:5" ht="22.5">
      <c r="A117" s="493"/>
      <c r="B117" s="474" t="s">
        <v>309</v>
      </c>
      <c r="C117" s="370">
        <v>2500</v>
      </c>
      <c r="D117" s="438">
        <v>3</v>
      </c>
      <c r="E117" s="439"/>
    </row>
    <row r="118" spans="1:5" ht="22.5">
      <c r="A118" s="493"/>
      <c r="B118" s="414" t="s">
        <v>310</v>
      </c>
      <c r="C118" s="370"/>
      <c r="D118" s="438">
        <v>3</v>
      </c>
      <c r="E118" s="439"/>
    </row>
    <row r="119" spans="1:5" ht="39">
      <c r="A119" s="493"/>
      <c r="B119" s="474" t="s">
        <v>311</v>
      </c>
      <c r="C119" s="370"/>
      <c r="D119" s="438">
        <v>3</v>
      </c>
      <c r="E119" s="439"/>
    </row>
    <row r="120" spans="1:5" ht="22.5">
      <c r="A120" s="493"/>
      <c r="B120" s="474" t="s">
        <v>312</v>
      </c>
      <c r="C120" s="370"/>
      <c r="D120" s="438">
        <v>3</v>
      </c>
      <c r="E120" s="439"/>
    </row>
    <row r="121" spans="1:5" ht="36" thickBot="1">
      <c r="A121" s="493"/>
      <c r="B121" s="450" t="s">
        <v>313</v>
      </c>
      <c r="C121" s="370"/>
      <c r="D121" s="438">
        <v>3</v>
      </c>
      <c r="E121" s="439"/>
    </row>
    <row r="122" spans="1:5" ht="23.25" thickBot="1">
      <c r="A122" s="1001"/>
      <c r="B122" s="1002"/>
      <c r="C122" s="431">
        <v>235600</v>
      </c>
      <c r="D122" s="487">
        <v>100000</v>
      </c>
      <c r="E122" s="496"/>
    </row>
    <row r="123" spans="1:5" ht="24" thickBot="1">
      <c r="A123" s="994" t="s">
        <v>314</v>
      </c>
      <c r="B123" s="995"/>
      <c r="C123" s="431">
        <f>+C122+C104+C74+C43+C15+C14</f>
        <v>4166579.66</v>
      </c>
      <c r="D123" s="432">
        <f>D122+D104+D74+D43+D15</f>
        <v>750000</v>
      </c>
      <c r="E123" s="497"/>
    </row>
    <row r="124" spans="1:5" ht="25.5" thickBot="1">
      <c r="A124" s="498" t="s">
        <v>27</v>
      </c>
      <c r="B124" s="1003" t="s">
        <v>315</v>
      </c>
      <c r="C124" s="1004"/>
      <c r="D124" s="1004"/>
      <c r="E124" s="1005"/>
    </row>
    <row r="125" spans="1:5" ht="23.25" thickBot="1">
      <c r="A125" s="992"/>
      <c r="B125" s="993"/>
      <c r="C125" s="499"/>
      <c r="D125" s="500"/>
      <c r="E125" s="501"/>
    </row>
    <row r="126" spans="1:5" ht="24" thickBot="1">
      <c r="A126" s="994"/>
      <c r="B126" s="995"/>
      <c r="C126" s="431"/>
      <c r="D126" s="502"/>
      <c r="E126" s="497"/>
    </row>
    <row r="127" spans="1:5" ht="45">
      <c r="A127" s="503"/>
      <c r="B127" s="504" t="s">
        <v>2</v>
      </c>
      <c r="C127" s="505"/>
      <c r="D127" s="506"/>
      <c r="E127" s="507"/>
    </row>
    <row r="128" spans="1:5" ht="24.75">
      <c r="A128" s="508"/>
      <c r="B128" s="509" t="s">
        <v>316</v>
      </c>
      <c r="C128" s="510"/>
      <c r="D128" s="511"/>
      <c r="E128" s="512"/>
    </row>
    <row r="129" spans="1:5" ht="22.5">
      <c r="A129" s="513"/>
      <c r="B129" s="514" t="s">
        <v>317</v>
      </c>
      <c r="C129" s="370"/>
      <c r="D129" s="515"/>
      <c r="E129" s="516"/>
    </row>
    <row r="130" spans="1:5" ht="22.5">
      <c r="A130" s="513"/>
      <c r="B130" s="20" t="s">
        <v>318</v>
      </c>
      <c r="C130" s="370"/>
      <c r="D130" s="397"/>
      <c r="E130" s="398"/>
    </row>
    <row r="131" spans="1:5" ht="22.5">
      <c r="A131" s="513"/>
      <c r="B131" s="20" t="s">
        <v>319</v>
      </c>
      <c r="C131" s="370"/>
      <c r="D131" s="397"/>
      <c r="E131" s="398"/>
    </row>
    <row r="132" spans="1:5" ht="22.5">
      <c r="A132" s="513"/>
      <c r="B132" s="517" t="s">
        <v>320</v>
      </c>
      <c r="C132" s="370"/>
      <c r="D132" s="397"/>
      <c r="E132" s="398"/>
    </row>
    <row r="133" spans="1:5" ht="22.5">
      <c r="A133" s="513"/>
      <c r="B133" s="518" t="s">
        <v>321</v>
      </c>
      <c r="C133" s="370"/>
      <c r="D133" s="397"/>
      <c r="E133" s="398"/>
    </row>
    <row r="134" spans="1:5" ht="22.5">
      <c r="A134" s="513"/>
      <c r="B134" s="518" t="s">
        <v>322</v>
      </c>
      <c r="C134" s="370"/>
      <c r="D134" s="397"/>
      <c r="E134" s="398"/>
    </row>
    <row r="135" spans="1:5" ht="24.75">
      <c r="A135" s="513"/>
      <c r="B135" s="509" t="s">
        <v>323</v>
      </c>
      <c r="C135" s="370"/>
      <c r="D135" s="397"/>
      <c r="E135" s="398"/>
    </row>
    <row r="136" spans="1:5" ht="22.5">
      <c r="A136" s="513"/>
      <c r="B136" s="20" t="s">
        <v>324</v>
      </c>
      <c r="C136" s="428"/>
      <c r="D136" s="397"/>
      <c r="E136" s="398"/>
    </row>
    <row r="137" spans="1:5" ht="22.5">
      <c r="A137" s="513"/>
      <c r="B137" s="20" t="s">
        <v>325</v>
      </c>
      <c r="C137" s="370"/>
      <c r="D137" s="397"/>
      <c r="E137" s="398"/>
    </row>
    <row r="138" spans="1:5" ht="23.25" thickBot="1">
      <c r="A138" s="513"/>
      <c r="B138" s="519" t="s">
        <v>326</v>
      </c>
      <c r="C138" s="370"/>
      <c r="D138" s="397"/>
      <c r="E138" s="398"/>
    </row>
    <row r="139" spans="1:5" ht="22.5">
      <c r="A139" s="520"/>
      <c r="B139" s="20" t="s">
        <v>327</v>
      </c>
      <c r="C139" s="370"/>
      <c r="D139" s="397"/>
      <c r="E139" s="398"/>
    </row>
    <row r="140" spans="1:5" ht="22.5">
      <c r="A140" s="520"/>
      <c r="B140" s="20" t="s">
        <v>328</v>
      </c>
      <c r="C140" s="370"/>
      <c r="D140" s="397"/>
      <c r="E140" s="398"/>
    </row>
    <row r="141" spans="1:5" ht="22.5">
      <c r="A141" s="520"/>
      <c r="B141" s="20" t="s">
        <v>329</v>
      </c>
      <c r="C141" s="370"/>
      <c r="D141" s="397"/>
      <c r="E141" s="398"/>
    </row>
    <row r="142" spans="1:5" ht="22.5">
      <c r="A142" s="520"/>
      <c r="B142" s="20" t="s">
        <v>330</v>
      </c>
      <c r="C142" s="370"/>
      <c r="D142" s="397"/>
      <c r="E142" s="398"/>
    </row>
    <row r="143" spans="1:5" ht="22.5">
      <c r="A143" s="520"/>
      <c r="B143" s="20" t="s">
        <v>331</v>
      </c>
      <c r="C143" s="370"/>
      <c r="D143" s="397"/>
      <c r="E143" s="398"/>
    </row>
    <row r="144" spans="1:5" ht="22.5">
      <c r="A144" s="520"/>
      <c r="B144" s="518" t="s">
        <v>332</v>
      </c>
      <c r="C144" s="370"/>
      <c r="D144" s="515"/>
      <c r="E144" s="460"/>
    </row>
    <row r="145" spans="1:5" ht="22.5">
      <c r="A145" s="520"/>
      <c r="B145" s="518" t="s">
        <v>333</v>
      </c>
      <c r="C145" s="370"/>
      <c r="D145" s="515"/>
      <c r="E145" s="460"/>
    </row>
    <row r="146" spans="1:5" ht="27">
      <c r="A146" s="520"/>
      <c r="B146" s="521" t="s">
        <v>334</v>
      </c>
      <c r="C146" s="370"/>
      <c r="D146" s="515"/>
      <c r="E146" s="460"/>
    </row>
    <row r="147" spans="1:5" ht="45">
      <c r="A147" s="520"/>
      <c r="B147" s="20" t="s">
        <v>335</v>
      </c>
      <c r="C147" s="428">
        <v>1380000</v>
      </c>
      <c r="D147" s="515"/>
      <c r="E147" s="460"/>
    </row>
    <row r="148" spans="1:5" ht="45">
      <c r="A148" s="520"/>
      <c r="B148" s="20" t="s">
        <v>336</v>
      </c>
      <c r="C148" s="370">
        <v>1300000</v>
      </c>
      <c r="D148" s="515"/>
      <c r="E148" s="460"/>
    </row>
    <row r="149" spans="1:5" ht="22.5">
      <c r="A149" s="520"/>
      <c r="B149" s="20" t="s">
        <v>337</v>
      </c>
      <c r="C149" s="370">
        <v>320000</v>
      </c>
      <c r="D149" s="515"/>
      <c r="E149" s="460"/>
    </row>
    <row r="150" spans="1:5" ht="24.75">
      <c r="A150" s="520"/>
      <c r="B150" s="509" t="s">
        <v>338</v>
      </c>
      <c r="C150" s="370"/>
      <c r="D150" s="515"/>
      <c r="E150" s="460"/>
    </row>
    <row r="151" spans="1:5" ht="22.5">
      <c r="A151" s="520"/>
      <c r="B151" s="20" t="s">
        <v>339</v>
      </c>
      <c r="C151" s="428"/>
      <c r="D151" s="515"/>
      <c r="E151" s="460"/>
    </row>
    <row r="152" spans="1:5" ht="22.5">
      <c r="A152" s="520"/>
      <c r="B152" s="20" t="s">
        <v>340</v>
      </c>
      <c r="C152" s="370"/>
      <c r="D152" s="515"/>
      <c r="E152" s="460"/>
    </row>
    <row r="153" spans="1:5" ht="22.5">
      <c r="A153" s="520"/>
      <c r="B153" s="20" t="s">
        <v>341</v>
      </c>
      <c r="C153" s="370"/>
      <c r="D153" s="515"/>
      <c r="E153" s="460"/>
    </row>
    <row r="154" spans="1:5" ht="22.5">
      <c r="A154" s="520"/>
      <c r="B154" s="20" t="s">
        <v>342</v>
      </c>
      <c r="C154" s="370"/>
      <c r="D154" s="515"/>
      <c r="E154" s="460"/>
    </row>
    <row r="155" spans="1:5" ht="22.5">
      <c r="A155" s="520"/>
      <c r="B155" s="15" t="s">
        <v>343</v>
      </c>
      <c r="C155" s="370"/>
      <c r="D155" s="515"/>
      <c r="E155" s="460"/>
    </row>
    <row r="156" spans="1:5" ht="22.5">
      <c r="A156" s="520"/>
      <c r="B156" s="20" t="s">
        <v>344</v>
      </c>
      <c r="C156" s="428">
        <v>6000</v>
      </c>
      <c r="D156" s="515"/>
      <c r="E156" s="460"/>
    </row>
    <row r="157" spans="1:5" ht="22.5">
      <c r="A157" s="520"/>
      <c r="B157" s="20" t="s">
        <v>345</v>
      </c>
      <c r="C157" s="370">
        <v>12000</v>
      </c>
      <c r="D157" s="515"/>
      <c r="E157" s="460"/>
    </row>
    <row r="158" spans="1:5" ht="22.5">
      <c r="A158" s="520"/>
      <c r="B158" s="20" t="s">
        <v>346</v>
      </c>
      <c r="C158" s="370">
        <v>30000</v>
      </c>
      <c r="D158" s="515"/>
      <c r="E158" s="460"/>
    </row>
    <row r="159" spans="1:5" ht="22.5">
      <c r="A159" s="520"/>
      <c r="B159" s="20" t="s">
        <v>347</v>
      </c>
      <c r="C159" s="370">
        <v>2000</v>
      </c>
      <c r="D159" s="515"/>
      <c r="E159" s="460"/>
    </row>
    <row r="160" spans="1:5" ht="22.5">
      <c r="A160" s="522"/>
      <c r="B160" s="20" t="s">
        <v>348</v>
      </c>
      <c r="C160" s="370">
        <v>22000</v>
      </c>
      <c r="D160" s="515"/>
      <c r="E160" s="460" t="s">
        <v>258</v>
      </c>
    </row>
    <row r="161" spans="1:5" ht="22.5">
      <c r="A161" s="522"/>
      <c r="B161" s="523" t="s">
        <v>349</v>
      </c>
      <c r="C161" s="370"/>
      <c r="D161" s="515"/>
      <c r="E161" s="460" t="s">
        <v>258</v>
      </c>
    </row>
    <row r="162" spans="1:5" ht="30">
      <c r="A162" s="522"/>
      <c r="B162" s="20" t="s">
        <v>350</v>
      </c>
      <c r="C162" s="370">
        <v>15000</v>
      </c>
      <c r="D162" s="515"/>
      <c r="E162" s="460"/>
    </row>
    <row r="163" spans="1:5" ht="22.5">
      <c r="A163" s="522"/>
      <c r="B163" s="523"/>
      <c r="C163" s="370"/>
      <c r="D163" s="515"/>
      <c r="E163" s="460"/>
    </row>
    <row r="164" spans="1:5" ht="22.5">
      <c r="A164" s="522"/>
      <c r="B164" s="523"/>
      <c r="C164" s="370"/>
      <c r="D164" s="515"/>
      <c r="E164" s="460"/>
    </row>
    <row r="165" spans="1:5" ht="22.5">
      <c r="A165" s="522"/>
      <c r="B165" s="523"/>
      <c r="C165" s="370"/>
      <c r="D165" s="515"/>
      <c r="E165" s="460"/>
    </row>
    <row r="166" spans="1:5" ht="23.25" thickBot="1">
      <c r="A166" s="524"/>
      <c r="B166" s="483"/>
      <c r="C166" s="418"/>
      <c r="D166" s="525"/>
      <c r="E166" s="526"/>
    </row>
    <row r="167" spans="1:5" ht="22.5">
      <c r="A167" s="996" t="s">
        <v>351</v>
      </c>
      <c r="B167" s="997"/>
      <c r="C167" s="527"/>
      <c r="D167" s="528"/>
      <c r="E167" s="529"/>
    </row>
    <row r="168" spans="1:5" ht="22.5">
      <c r="A168" s="530"/>
      <c r="B168" s="531" t="s">
        <v>352</v>
      </c>
      <c r="C168" s="370"/>
      <c r="D168" s="438"/>
      <c r="E168" s="532"/>
    </row>
    <row r="169" spans="1:5" ht="22.5">
      <c r="A169" s="530"/>
      <c r="B169" s="457" t="s">
        <v>353</v>
      </c>
      <c r="C169" s="370">
        <v>187908.86</v>
      </c>
      <c r="D169" s="438"/>
      <c r="E169" s="532"/>
    </row>
    <row r="170" spans="1:5" ht="22.5">
      <c r="A170" s="530"/>
      <c r="B170" s="457"/>
      <c r="C170" s="370"/>
      <c r="D170" s="438"/>
      <c r="E170" s="532"/>
    </row>
    <row r="171" spans="1:5" ht="22.5">
      <c r="A171" s="530"/>
      <c r="B171" s="457"/>
      <c r="C171" s="370"/>
      <c r="D171" s="438"/>
      <c r="E171" s="532"/>
    </row>
    <row r="172" spans="1:5" ht="22.5">
      <c r="A172" s="530"/>
      <c r="B172" s="457"/>
      <c r="C172" s="370"/>
      <c r="D172" s="438"/>
      <c r="E172" s="532"/>
    </row>
    <row r="173" spans="1:5" ht="22.5">
      <c r="A173" s="530"/>
      <c r="B173" s="457"/>
      <c r="C173" s="370"/>
      <c r="D173" s="438"/>
      <c r="E173" s="532"/>
    </row>
    <row r="174" spans="1:5" ht="22.5">
      <c r="A174" s="530"/>
      <c r="B174" s="457"/>
      <c r="C174" s="370"/>
      <c r="D174" s="438"/>
      <c r="E174" s="532"/>
    </row>
    <row r="175" spans="1:5" ht="22.5">
      <c r="A175" s="530"/>
      <c r="B175" s="457"/>
      <c r="C175" s="370"/>
      <c r="D175" s="438"/>
      <c r="E175" s="532"/>
    </row>
    <row r="176" spans="1:5" ht="22.5">
      <c r="A176" s="530"/>
      <c r="B176" s="457"/>
      <c r="C176" s="370"/>
      <c r="D176" s="438"/>
      <c r="E176" s="532"/>
    </row>
    <row r="177" spans="1:5" ht="22.5">
      <c r="A177" s="530"/>
      <c r="B177" s="457"/>
      <c r="C177" s="370"/>
      <c r="D177" s="438"/>
      <c r="E177" s="532"/>
    </row>
    <row r="178" spans="1:5" ht="22.5">
      <c r="A178" s="530"/>
      <c r="B178" s="457"/>
      <c r="C178" s="370"/>
      <c r="D178" s="438"/>
      <c r="E178" s="532"/>
    </row>
    <row r="179" spans="1:5" ht="22.5">
      <c r="A179" s="530"/>
      <c r="B179" s="457"/>
      <c r="C179" s="370"/>
      <c r="D179" s="438"/>
      <c r="E179" s="532"/>
    </row>
    <row r="180" spans="1:5" ht="24" thickBot="1">
      <c r="A180" s="533"/>
      <c r="B180" s="534"/>
      <c r="C180" s="535"/>
      <c r="D180" s="536"/>
      <c r="E180" s="537"/>
    </row>
    <row r="181" spans="1:5" ht="22.5">
      <c r="A181" s="503"/>
      <c r="B181" s="538" t="s">
        <v>354</v>
      </c>
      <c r="C181" s="505">
        <v>1844210.68</v>
      </c>
      <c r="D181" s="506"/>
      <c r="E181" s="507"/>
    </row>
    <row r="182" spans="1:5" ht="22.5">
      <c r="A182" s="539"/>
      <c r="B182" s="540" t="s">
        <v>355</v>
      </c>
      <c r="C182" s="370">
        <v>49000</v>
      </c>
      <c r="D182" s="515"/>
      <c r="E182" s="516"/>
    </row>
    <row r="183" spans="1:5" ht="22.5">
      <c r="A183" s="539"/>
      <c r="B183" s="444" t="s">
        <v>356</v>
      </c>
      <c r="C183" s="510">
        <v>14400</v>
      </c>
      <c r="D183" s="397"/>
      <c r="E183" s="398"/>
    </row>
    <row r="184" spans="1:5" ht="22.5">
      <c r="A184" s="539"/>
      <c r="B184" s="444" t="s">
        <v>357</v>
      </c>
      <c r="C184" s="370"/>
      <c r="D184" s="397"/>
      <c r="E184" s="398"/>
    </row>
    <row r="185" spans="1:5" ht="22.5">
      <c r="A185" s="539"/>
      <c r="B185" s="422" t="s">
        <v>358</v>
      </c>
      <c r="C185" s="370">
        <v>159000</v>
      </c>
      <c r="D185" s="397"/>
      <c r="E185" s="398"/>
    </row>
    <row r="186" spans="1:5" ht="22.5">
      <c r="A186" s="541"/>
      <c r="B186" s="422" t="s">
        <v>359</v>
      </c>
      <c r="C186" s="370">
        <v>200000</v>
      </c>
      <c r="D186" s="376"/>
      <c r="E186" s="542"/>
    </row>
    <row r="187" spans="1:5" ht="36">
      <c r="A187" s="541"/>
      <c r="B187" s="422" t="s">
        <v>360</v>
      </c>
      <c r="C187" s="440"/>
      <c r="D187" s="543"/>
      <c r="E187" s="460" t="s">
        <v>258</v>
      </c>
    </row>
    <row r="188" spans="1:5" ht="23.25" thickBot="1">
      <c r="A188" s="544"/>
      <c r="B188" s="422" t="s">
        <v>361</v>
      </c>
      <c r="C188" s="545"/>
      <c r="D188" s="546"/>
      <c r="E188" s="547"/>
    </row>
    <row r="189" spans="1:5" ht="22.5">
      <c r="A189" s="548"/>
      <c r="B189" s="549" t="s">
        <v>362</v>
      </c>
      <c r="C189" s="510">
        <v>1436000</v>
      </c>
      <c r="D189" s="550"/>
      <c r="E189" s="551"/>
    </row>
    <row r="190" spans="1:5" ht="36">
      <c r="A190" s="548"/>
      <c r="B190" s="457" t="s">
        <v>363</v>
      </c>
      <c r="C190" s="510">
        <v>700000</v>
      </c>
      <c r="D190" s="550"/>
      <c r="E190" s="551"/>
    </row>
    <row r="191" spans="1:5" ht="31.5">
      <c r="A191" s="548"/>
      <c r="B191" s="478" t="s">
        <v>364</v>
      </c>
      <c r="C191" s="510">
        <v>500000</v>
      </c>
      <c r="D191" s="550"/>
      <c r="E191" s="551"/>
    </row>
    <row r="192" spans="1:5" ht="38.25">
      <c r="A192" s="403"/>
      <c r="B192" s="444" t="s">
        <v>365</v>
      </c>
      <c r="C192" s="437">
        <v>700000</v>
      </c>
      <c r="D192" s="550"/>
      <c r="E192" s="552"/>
    </row>
    <row r="193" spans="1:5" ht="36">
      <c r="A193" s="403"/>
      <c r="B193" s="553" t="s">
        <v>366</v>
      </c>
      <c r="C193" s="554">
        <v>588000</v>
      </c>
      <c r="D193" s="555"/>
      <c r="E193" s="401"/>
    </row>
    <row r="194" spans="1:5" ht="22.5">
      <c r="A194" s="394"/>
      <c r="B194" s="553" t="s">
        <v>367</v>
      </c>
      <c r="C194" s="370">
        <v>285000</v>
      </c>
      <c r="D194" s="556"/>
      <c r="E194" s="557"/>
    </row>
    <row r="195" spans="1:5" ht="22.5">
      <c r="A195" s="558" t="s">
        <v>5</v>
      </c>
      <c r="B195" s="559" t="s">
        <v>368</v>
      </c>
      <c r="C195" s="560">
        <v>80000</v>
      </c>
      <c r="D195" s="561"/>
      <c r="E195" s="562"/>
    </row>
    <row r="196" spans="1:5" ht="22.5">
      <c r="A196" s="563" t="s">
        <v>9</v>
      </c>
      <c r="B196" s="564" t="s">
        <v>369</v>
      </c>
      <c r="C196" s="565">
        <v>100000</v>
      </c>
      <c r="D196" s="555"/>
      <c r="E196" s="566"/>
    </row>
    <row r="197" spans="1:5" ht="30">
      <c r="A197" s="563" t="s">
        <v>13</v>
      </c>
      <c r="B197" s="564" t="s">
        <v>370</v>
      </c>
      <c r="C197" s="565">
        <v>200000</v>
      </c>
      <c r="D197" s="555"/>
      <c r="E197" s="566"/>
    </row>
    <row r="198" spans="1:5" ht="22.5">
      <c r="A198" s="563" t="s">
        <v>20</v>
      </c>
      <c r="B198" s="564" t="s">
        <v>371</v>
      </c>
      <c r="C198" s="565">
        <v>20000</v>
      </c>
      <c r="D198" s="555"/>
      <c r="E198" s="566"/>
    </row>
    <row r="199" spans="1:5" ht="31.5">
      <c r="A199" s="563" t="s">
        <v>23</v>
      </c>
      <c r="B199" s="564" t="s">
        <v>372</v>
      </c>
      <c r="C199" s="565">
        <v>100000</v>
      </c>
      <c r="D199" s="555"/>
      <c r="E199" s="566"/>
    </row>
    <row r="200" spans="1:5" ht="30">
      <c r="A200" s="563" t="s">
        <v>27</v>
      </c>
      <c r="B200" s="564" t="s">
        <v>373</v>
      </c>
      <c r="C200" s="565" t="s">
        <v>374</v>
      </c>
      <c r="D200" s="555"/>
      <c r="E200" s="566"/>
    </row>
    <row r="201" spans="1:5" ht="30">
      <c r="A201" s="563">
        <v>7</v>
      </c>
      <c r="B201" s="564" t="s">
        <v>375</v>
      </c>
      <c r="C201" s="565">
        <v>120000</v>
      </c>
      <c r="D201" s="555"/>
      <c r="E201" s="566"/>
    </row>
    <row r="202" spans="1:5" ht="22.5">
      <c r="A202" s="563">
        <v>8</v>
      </c>
      <c r="B202" s="564" t="s">
        <v>376</v>
      </c>
      <c r="C202" s="565">
        <v>8000</v>
      </c>
      <c r="D202" s="555"/>
      <c r="E202" s="566"/>
    </row>
    <row r="203" spans="1:5" ht="30">
      <c r="A203" s="563">
        <v>9</v>
      </c>
      <c r="B203" s="564" t="s">
        <v>377</v>
      </c>
      <c r="C203" s="565">
        <v>30000</v>
      </c>
      <c r="D203" s="555"/>
      <c r="E203" s="566"/>
    </row>
    <row r="204" spans="1:5" ht="22.5">
      <c r="A204" s="563">
        <v>10</v>
      </c>
      <c r="B204" s="564" t="s">
        <v>378</v>
      </c>
      <c r="C204" s="565">
        <v>60000</v>
      </c>
      <c r="D204" s="555"/>
      <c r="E204" s="566"/>
    </row>
    <row r="205" spans="1:5" ht="23.25" thickBot="1">
      <c r="A205" s="567"/>
      <c r="B205" s="568"/>
      <c r="C205" s="569"/>
      <c r="D205" s="570"/>
      <c r="E205" s="571"/>
    </row>
    <row r="206" spans="1:5" ht="22.5">
      <c r="A206" s="572"/>
      <c r="B206" s="518" t="s">
        <v>379</v>
      </c>
      <c r="C206" s="370">
        <v>150000</v>
      </c>
      <c r="D206" s="556"/>
      <c r="E206" s="552"/>
    </row>
    <row r="207" spans="1:5" ht="22.5">
      <c r="A207" s="408"/>
      <c r="B207" s="573" t="s">
        <v>380</v>
      </c>
      <c r="C207" s="574">
        <v>100000</v>
      </c>
      <c r="D207" s="575"/>
      <c r="E207" s="512"/>
    </row>
    <row r="208" spans="1:5" ht="22.5">
      <c r="A208" s="576"/>
      <c r="B208" s="518" t="s">
        <v>381</v>
      </c>
      <c r="C208" s="370">
        <v>50000</v>
      </c>
      <c r="D208" s="577"/>
      <c r="E208" s="532"/>
    </row>
    <row r="209" spans="1:5" ht="22.5">
      <c r="A209" s="572"/>
      <c r="B209" s="518" t="s">
        <v>382</v>
      </c>
      <c r="C209" s="365">
        <v>50000</v>
      </c>
      <c r="D209" s="578"/>
      <c r="E209" s="551"/>
    </row>
    <row r="210" spans="1:5" ht="23.25" thickBot="1">
      <c r="A210" s="579"/>
      <c r="B210" s="580"/>
      <c r="C210" s="581"/>
      <c r="D210" s="582"/>
      <c r="E210" s="583"/>
    </row>
    <row r="211" spans="1:5" ht="25.5" thickBot="1">
      <c r="A211" s="584"/>
      <c r="B211" s="585" t="s">
        <v>383</v>
      </c>
      <c r="C211" s="586">
        <f>C209+C208+C207+C206+C194+C193+C189+C181</f>
        <v>4503210.68</v>
      </c>
      <c r="D211" s="587">
        <v>750000</v>
      </c>
      <c r="E211" s="588"/>
    </row>
    <row r="212" spans="1:5" ht="27.75" thickBot="1">
      <c r="A212" s="589"/>
      <c r="B212" s="590"/>
      <c r="C212" s="591"/>
      <c r="D212" s="592"/>
      <c r="E212" s="593"/>
    </row>
    <row r="213" spans="1:5" ht="26.25" thickBot="1">
      <c r="A213" s="594"/>
      <c r="B213" s="595" t="s">
        <v>384</v>
      </c>
      <c r="C213" s="596">
        <v>4166579.66</v>
      </c>
      <c r="D213" s="597">
        <v>750000</v>
      </c>
      <c r="E213" s="598"/>
    </row>
    <row r="214" spans="1:5" ht="27.75" thickBot="1">
      <c r="A214" s="599"/>
      <c r="B214" s="600"/>
      <c r="C214" s="601"/>
      <c r="D214" s="602"/>
      <c r="E214" s="603"/>
    </row>
    <row r="215" spans="1:5" ht="27.75" thickBot="1">
      <c r="A215" s="604"/>
      <c r="B215" s="605" t="s">
        <v>385</v>
      </c>
      <c r="C215" s="606">
        <f>+C211+C123</f>
        <v>8669790.34</v>
      </c>
      <c r="D215" s="607">
        <f>D213+D211</f>
        <v>1500000</v>
      </c>
      <c r="E215" s="608"/>
    </row>
    <row r="216" spans="1:5" ht="15.75">
      <c r="A216" s="609"/>
      <c r="B216" s="998" t="s">
        <v>386</v>
      </c>
      <c r="C216" s="998"/>
      <c r="D216" s="610"/>
      <c r="E216" s="609"/>
    </row>
    <row r="217" spans="1:5" ht="22.5">
      <c r="A217" s="609"/>
      <c r="B217" s="611"/>
      <c r="C217" s="612"/>
      <c r="D217" s="613"/>
      <c r="E217" s="611"/>
    </row>
    <row r="218" spans="1:5" ht="15.75">
      <c r="A218" s="940" t="s">
        <v>181</v>
      </c>
      <c r="B218" s="940"/>
      <c r="C218" s="940"/>
      <c r="D218"/>
      <c r="E218"/>
    </row>
    <row r="219" spans="1:5" ht="22.5">
      <c r="A219" s="941" t="s">
        <v>387</v>
      </c>
      <c r="B219" s="941"/>
      <c r="C219" s="614"/>
      <c r="D219"/>
      <c r="E219"/>
    </row>
    <row r="220" spans="1:5" ht="22.5">
      <c r="A220" s="76"/>
      <c r="B220"/>
      <c r="C220" s="614"/>
      <c r="D220"/>
      <c r="E220"/>
    </row>
    <row r="221" spans="1:5" ht="15.75">
      <c r="A221" s="942" t="s">
        <v>388</v>
      </c>
      <c r="B221" s="942"/>
      <c r="C221" s="942"/>
      <c r="D221" s="615" t="s">
        <v>389</v>
      </c>
      <c r="E221" s="616"/>
    </row>
    <row r="222" spans="1:5" ht="22.5">
      <c r="A222" s="76"/>
      <c r="B222"/>
      <c r="C222" s="617"/>
      <c r="D222"/>
      <c r="E222"/>
    </row>
    <row r="223" spans="1:5" ht="12.75">
      <c r="A223" s="618"/>
      <c r="B223" s="619"/>
      <c r="C223" s="618"/>
      <c r="D223" s="620"/>
      <c r="E223" s="621"/>
    </row>
    <row r="224" spans="1:5" ht="22.5">
      <c r="A224" s="619"/>
      <c r="C224" s="622"/>
      <c r="D224"/>
      <c r="E224"/>
    </row>
  </sheetData>
  <mergeCells count="23">
    <mergeCell ref="B2:D2"/>
    <mergeCell ref="B5:E5"/>
    <mergeCell ref="A15:B15"/>
    <mergeCell ref="B16:E16"/>
    <mergeCell ref="A43:B43"/>
    <mergeCell ref="B44:E44"/>
    <mergeCell ref="C46:C47"/>
    <mergeCell ref="C51:C52"/>
    <mergeCell ref="A74:B74"/>
    <mergeCell ref="B75:E75"/>
    <mergeCell ref="C97:C98"/>
    <mergeCell ref="A104:B104"/>
    <mergeCell ref="B105:E105"/>
    <mergeCell ref="A122:B122"/>
    <mergeCell ref="A123:B123"/>
    <mergeCell ref="B124:E124"/>
    <mergeCell ref="A218:C218"/>
    <mergeCell ref="A219:B219"/>
    <mergeCell ref="A221:C221"/>
    <mergeCell ref="A125:B125"/>
    <mergeCell ref="A126:B126"/>
    <mergeCell ref="A167:B167"/>
    <mergeCell ref="B216:C2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Gerlicz</cp:lastModifiedBy>
  <dcterms:created xsi:type="dcterms:W3CDTF">1997-02-26T13:46:56Z</dcterms:created>
  <dcterms:modified xsi:type="dcterms:W3CDTF">2009-05-07T09:11:49Z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